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계약\8_진행업무(2023년)_서정완\★단건계약-견적입찰\(20230206-023) 2023년 아르코미술관 전시장 바닥(노출콘크리트) 마감 공사\"/>
    </mc:Choice>
  </mc:AlternateContent>
  <bookViews>
    <workbookView xWindow="14505" yWindow="0" windowWidth="14310" windowHeight="12300" tabRatio="841"/>
  </bookViews>
  <sheets>
    <sheet name="원가계산서" sheetId="28" r:id="rId1"/>
    <sheet name="공종별집계표" sheetId="52" r:id="rId2"/>
    <sheet name="공정별내역서" sheetId="51" r:id="rId3"/>
    <sheet name="일위집" sheetId="54" r:id="rId4"/>
    <sheet name="일위대가표" sheetId="50" r:id="rId5"/>
    <sheet name="단가" sheetId="49" r:id="rId6"/>
  </sheets>
  <definedNames>
    <definedName name="_xlnm._FilterDatabase" localSheetId="2" hidden="1">공정별내역서!$A$7:$O$26</definedName>
    <definedName name="_xlnm._FilterDatabase" localSheetId="5" hidden="1">단가!$A$1:$P$18</definedName>
    <definedName name="_xlnm._FilterDatabase" localSheetId="4" hidden="1">일위대가표!$A$4:$T$32</definedName>
    <definedName name="_xlnm.Print_Area" localSheetId="2">공정별내역서!$A$1:$O$29</definedName>
    <definedName name="_xlnm.Print_Area" localSheetId="1">공종별집계표!$A$1:$G$12</definedName>
    <definedName name="_xlnm.Print_Area" localSheetId="5">단가!$A$1:$L$18</definedName>
    <definedName name="_xlnm.Print_Area" localSheetId="0">원가계산서!$A$1:$L$47</definedName>
    <definedName name="_xlnm.Print_Area" localSheetId="4">일위대가표!$B$1:$P$33</definedName>
    <definedName name="_xlnm.Print_Area" localSheetId="3">일위집!$A$1:$H$10</definedName>
    <definedName name="_xlnm.Print_Titles" localSheetId="2">공정별내역서!$4:$6</definedName>
    <definedName name="_xlnm.Print_Titles" localSheetId="5">단가!$4:$6</definedName>
    <definedName name="_xlnm.Print_Titles" localSheetId="4">일위대가표!$4:$6</definedName>
  </definedNames>
  <calcPr calcId="162913"/>
</workbook>
</file>

<file path=xl/calcChain.xml><?xml version="1.0" encoding="utf-8"?>
<calcChain xmlns="http://schemas.openxmlformats.org/spreadsheetml/2006/main">
  <c r="N7" i="49" l="1"/>
  <c r="L18" i="49"/>
  <c r="O18" i="49" s="1"/>
  <c r="L17" i="49"/>
  <c r="O17" i="49" s="1"/>
  <c r="L16" i="49"/>
  <c r="O16" i="49" s="1"/>
  <c r="L15" i="49"/>
  <c r="O15" i="49" s="1"/>
  <c r="L14" i="49"/>
  <c r="O14" i="49" s="1"/>
  <c r="L13" i="49"/>
  <c r="O13" i="49" s="1"/>
  <c r="L12" i="49"/>
  <c r="O12" i="49" s="1"/>
  <c r="L11" i="49"/>
  <c r="O11" i="49" s="1"/>
  <c r="L10" i="49"/>
  <c r="O10" i="49" s="1"/>
  <c r="L9" i="49"/>
  <c r="O9" i="49" s="1"/>
  <c r="L8" i="49"/>
  <c r="O8" i="49" s="1"/>
  <c r="L7" i="49"/>
  <c r="O7" i="49" s="1"/>
  <c r="A7" i="52" l="1"/>
  <c r="B28" i="50"/>
  <c r="F30" i="50" l="1"/>
  <c r="F29" i="50"/>
  <c r="E24" i="51"/>
  <c r="E21" i="51"/>
  <c r="E20" i="51"/>
  <c r="E19" i="51"/>
  <c r="E18" i="51"/>
  <c r="L9" i="50" l="1"/>
  <c r="J9" i="50"/>
  <c r="L8" i="50"/>
  <c r="J8" i="50"/>
  <c r="E8" i="51"/>
  <c r="L17" i="50" l="1"/>
  <c r="J17" i="50"/>
  <c r="O16" i="50"/>
  <c r="L16" i="50"/>
  <c r="H16" i="50"/>
  <c r="A27" i="50" l="1"/>
  <c r="A32" i="50"/>
  <c r="O21" i="50" l="1"/>
  <c r="L13" i="50"/>
  <c r="H13" i="50"/>
  <c r="O13" i="50"/>
  <c r="M16" i="50" l="1"/>
  <c r="J16" i="50"/>
  <c r="M13" i="50"/>
  <c r="J13" i="50"/>
  <c r="N13" i="50" s="1"/>
  <c r="N16" i="50" l="1"/>
  <c r="D9" i="54"/>
  <c r="C9" i="54"/>
  <c r="C22" i="51" s="1"/>
  <c r="B9" i="54"/>
  <c r="M19" i="50"/>
  <c r="L19" i="50"/>
  <c r="J19" i="50"/>
  <c r="H19" i="50"/>
  <c r="D8" i="54"/>
  <c r="C8" i="54"/>
  <c r="B8" i="54"/>
  <c r="M18" i="50"/>
  <c r="M15" i="50"/>
  <c r="L15" i="50"/>
  <c r="J15" i="50"/>
  <c r="H15" i="50"/>
  <c r="H17" i="50" l="1"/>
  <c r="N17" i="50" s="1"/>
  <c r="M17" i="50"/>
  <c r="N19" i="50"/>
  <c r="L18" i="50"/>
  <c r="N15" i="50"/>
  <c r="H18" i="50" l="1"/>
  <c r="D6" i="54" l="1"/>
  <c r="C6" i="54"/>
  <c r="B6" i="54"/>
  <c r="M11" i="50"/>
  <c r="O10" i="50"/>
  <c r="L10" i="50"/>
  <c r="H10" i="50"/>
  <c r="M7" i="50"/>
  <c r="L7" i="50"/>
  <c r="J7" i="50"/>
  <c r="H7" i="50"/>
  <c r="A8" i="54" l="1"/>
  <c r="N14" i="51" s="1"/>
  <c r="A6" i="54"/>
  <c r="N8" i="51" s="1"/>
  <c r="L11" i="50"/>
  <c r="N7" i="50"/>
  <c r="G6" i="54" l="1"/>
  <c r="M6" i="54" s="1"/>
  <c r="A9" i="54"/>
  <c r="J8" i="54"/>
  <c r="J6" i="54"/>
  <c r="N22" i="51" l="1"/>
  <c r="J9" i="54"/>
  <c r="D43" i="28"/>
  <c r="D42" i="28"/>
  <c r="G8" i="54" l="1"/>
  <c r="M8" i="54" s="1"/>
  <c r="E8" i="54"/>
  <c r="K8" i="54" l="1"/>
  <c r="A7" i="54" l="1"/>
  <c r="N10" i="51" s="1"/>
  <c r="M28" i="50"/>
  <c r="L28" i="50"/>
  <c r="J28" i="50"/>
  <c r="H28" i="50"/>
  <c r="K9" i="51"/>
  <c r="I9" i="51"/>
  <c r="O8" i="50"/>
  <c r="A10" i="52"/>
  <c r="A9" i="52"/>
  <c r="A8" i="52"/>
  <c r="M10" i="50" l="1"/>
  <c r="J18" i="50"/>
  <c r="F8" i="54" s="1"/>
  <c r="N28" i="50"/>
  <c r="A4" i="52"/>
  <c r="J27" i="50" l="1"/>
  <c r="F9" i="54" s="1"/>
  <c r="N10" i="50"/>
  <c r="D7" i="54"/>
  <c r="J11" i="50" l="1"/>
  <c r="F6" i="54" s="1"/>
  <c r="L9" i="54"/>
  <c r="N18" i="50" l="1"/>
  <c r="M27" i="50"/>
  <c r="L6" i="54"/>
  <c r="H27" i="50" l="1"/>
  <c r="E9" i="54" s="1"/>
  <c r="L8" i="54"/>
  <c r="H8" i="54"/>
  <c r="D10" i="54"/>
  <c r="D25" i="51" s="1"/>
  <c r="C10" i="54"/>
  <c r="B10" i="54"/>
  <c r="C7" i="54"/>
  <c r="B7" i="54"/>
  <c r="J7" i="54"/>
  <c r="I22" i="51" l="1"/>
  <c r="I23" i="51" s="1"/>
  <c r="D9" i="52" s="1"/>
  <c r="J14" i="51"/>
  <c r="K14" i="51" s="1"/>
  <c r="K17" i="51" s="1"/>
  <c r="G14" i="51"/>
  <c r="L12" i="50"/>
  <c r="J12" i="50"/>
  <c r="J14" i="50" s="1"/>
  <c r="F7" i="54" s="1"/>
  <c r="M32" i="50"/>
  <c r="M14" i="50"/>
  <c r="M12" i="50"/>
  <c r="H12" i="50"/>
  <c r="A8" i="49"/>
  <c r="N8" i="49" s="1"/>
  <c r="M8" i="50" l="1"/>
  <c r="I14" i="51"/>
  <c r="I17" i="51" s="1"/>
  <c r="D8" i="52" s="1"/>
  <c r="L14" i="51"/>
  <c r="K9" i="54"/>
  <c r="O9" i="50"/>
  <c r="A9" i="49"/>
  <c r="L32" i="50"/>
  <c r="N12" i="50"/>
  <c r="J32" i="50"/>
  <c r="F10" i="54" s="1"/>
  <c r="A10" i="49" l="1"/>
  <c r="N10" i="49" s="1"/>
  <c r="N9" i="49"/>
  <c r="N9" i="51" s="1"/>
  <c r="M14" i="51"/>
  <c r="N9" i="50"/>
  <c r="M9" i="50"/>
  <c r="N8" i="50"/>
  <c r="G22" i="51"/>
  <c r="L7" i="54"/>
  <c r="N12" i="51" l="1"/>
  <c r="A11" i="49"/>
  <c r="N11" i="49" s="1"/>
  <c r="H11" i="50"/>
  <c r="E6" i="54" s="1"/>
  <c r="A12" i="49"/>
  <c r="N12" i="49" s="1"/>
  <c r="N13" i="51" l="1"/>
  <c r="N11" i="50"/>
  <c r="A13" i="49"/>
  <c r="N13" i="49" s="1"/>
  <c r="N15" i="51"/>
  <c r="K6" i="54"/>
  <c r="H6" i="54"/>
  <c r="L14" i="50"/>
  <c r="A14" i="49" l="1"/>
  <c r="N14" i="49" s="1"/>
  <c r="N16" i="51"/>
  <c r="G7" i="54"/>
  <c r="M7" i="54" s="1"/>
  <c r="A10" i="54"/>
  <c r="N25" i="51" s="1"/>
  <c r="L27" i="50"/>
  <c r="A15" i="49" l="1"/>
  <c r="N15" i="49" s="1"/>
  <c r="N18" i="51"/>
  <c r="N27" i="50"/>
  <c r="G9" i="54"/>
  <c r="G10" i="54"/>
  <c r="M10" i="54" s="1"/>
  <c r="L10" i="54"/>
  <c r="N14" i="50"/>
  <c r="H14" i="50"/>
  <c r="E7" i="54" s="1"/>
  <c r="J10" i="54"/>
  <c r="A16" i="49" l="1"/>
  <c r="N19" i="51"/>
  <c r="M9" i="54"/>
  <c r="H9" i="54"/>
  <c r="I25" i="51"/>
  <c r="J25" i="51"/>
  <c r="K25" i="51" s="1"/>
  <c r="K7" i="54"/>
  <c r="H7" i="54"/>
  <c r="N20" i="51" l="1"/>
  <c r="N16" i="49"/>
  <c r="K26" i="51"/>
  <c r="I26" i="51"/>
  <c r="D10" i="52" s="1"/>
  <c r="A17" i="49"/>
  <c r="J22" i="51"/>
  <c r="N21" i="51" l="1"/>
  <c r="N17" i="49"/>
  <c r="E10" i="52"/>
  <c r="A18" i="49"/>
  <c r="K22" i="51"/>
  <c r="M22" i="51" s="1"/>
  <c r="L22" i="51"/>
  <c r="N24" i="51" l="1"/>
  <c r="N18" i="49"/>
  <c r="J10" i="51" l="1"/>
  <c r="K10" i="51" s="1"/>
  <c r="K23" i="51"/>
  <c r="J8" i="51"/>
  <c r="K8" i="51" s="1"/>
  <c r="G8" i="51"/>
  <c r="I8" i="51"/>
  <c r="I10" i="51"/>
  <c r="F10" i="51"/>
  <c r="G10" i="51" s="1"/>
  <c r="E8" i="52"/>
  <c r="M8" i="51" l="1"/>
  <c r="E9" i="52"/>
  <c r="K11" i="51"/>
  <c r="E7" i="52" s="1"/>
  <c r="I11" i="51"/>
  <c r="D7" i="52" s="1"/>
  <c r="L8" i="51"/>
  <c r="L10" i="51"/>
  <c r="M10" i="51"/>
  <c r="K27" i="51" l="1"/>
  <c r="I27" i="51"/>
  <c r="L24" i="51"/>
  <c r="G24" i="51"/>
  <c r="M24" i="51" s="1"/>
  <c r="H45" i="28"/>
  <c r="K43" i="28"/>
  <c r="H42" i="28"/>
  <c r="G11" i="28"/>
  <c r="H32" i="50" l="1"/>
  <c r="E10" i="54" s="1"/>
  <c r="E11" i="52" l="1"/>
  <c r="N32" i="50"/>
  <c r="G9" i="51" l="1"/>
  <c r="G11" i="51" s="1"/>
  <c r="H10" i="54"/>
  <c r="K10" i="54"/>
  <c r="L25" i="51" l="1"/>
  <c r="G25" i="51"/>
  <c r="G20" i="51"/>
  <c r="M20" i="51" s="1"/>
  <c r="L20" i="51"/>
  <c r="G15" i="51"/>
  <c r="M15" i="51" s="1"/>
  <c r="L15" i="51"/>
  <c r="G13" i="51"/>
  <c r="M13" i="51" s="1"/>
  <c r="L13" i="51"/>
  <c r="G21" i="51"/>
  <c r="M21" i="51" s="1"/>
  <c r="L21" i="51"/>
  <c r="G18" i="51"/>
  <c r="L18" i="51"/>
  <c r="L9" i="51"/>
  <c r="G16" i="51"/>
  <c r="M16" i="51" s="1"/>
  <c r="L16" i="51"/>
  <c r="L12" i="51"/>
  <c r="G12" i="51"/>
  <c r="L19" i="51"/>
  <c r="G19" i="51"/>
  <c r="M19" i="51" s="1"/>
  <c r="M12" i="51" l="1"/>
  <c r="M17" i="51" s="1"/>
  <c r="G17" i="51"/>
  <c r="C8" i="52" s="1"/>
  <c r="F8" i="52" s="1"/>
  <c r="C7" i="52"/>
  <c r="F7" i="52" s="1"/>
  <c r="M9" i="51"/>
  <c r="M25" i="51"/>
  <c r="G26" i="51"/>
  <c r="G23" i="51"/>
  <c r="C9" i="52" s="1"/>
  <c r="F9" i="52" s="1"/>
  <c r="M18" i="51"/>
  <c r="M23" i="51" s="1"/>
  <c r="C10" i="52" l="1"/>
  <c r="F10" i="52" s="1"/>
  <c r="G27" i="51"/>
  <c r="M26" i="51"/>
  <c r="M11" i="51"/>
  <c r="C11" i="52"/>
  <c r="C14" i="52" l="1"/>
  <c r="M27" i="51"/>
  <c r="F7" i="28"/>
  <c r="F10" i="28" s="1"/>
  <c r="D11" i="52" l="1"/>
  <c r="D14" i="52" s="1"/>
  <c r="F11" i="28" l="1"/>
  <c r="F11" i="52" l="1"/>
  <c r="F14" i="52" l="1"/>
</calcChain>
</file>

<file path=xl/sharedStrings.xml><?xml version="1.0" encoding="utf-8"?>
<sst xmlns="http://schemas.openxmlformats.org/spreadsheetml/2006/main" count="324" uniqueCount="215">
  <si>
    <t>직접노무비</t>
    <phoneticPr fontId="5" type="noConversion"/>
  </si>
  <si>
    <t>Ⅳ. 공사원가계산서 (총괄)</t>
    <phoneticPr fontId="6" type="noConversion"/>
  </si>
  <si>
    <t>단 위 : 원</t>
  </si>
  <si>
    <t>비          목</t>
  </si>
  <si>
    <t>금     액</t>
  </si>
  <si>
    <t>비               고</t>
  </si>
  <si>
    <t>순    공    사    원    가</t>
    <phoneticPr fontId="5" type="noConversion"/>
  </si>
  <si>
    <t>직 접 재 료 비</t>
  </si>
  <si>
    <t xml:space="preserve"> &lt; 표 1 &gt; 참조</t>
    <phoneticPr fontId="6" type="noConversion"/>
  </si>
  <si>
    <t>간 접 재 료 비</t>
  </si>
  <si>
    <t xml:space="preserve">  1)  소    계</t>
  </si>
  <si>
    <t>직 접 노 무 비</t>
  </si>
  <si>
    <t>간 접 노 무 비</t>
  </si>
  <si>
    <t xml:space="preserve"> &lt; 표 2 &gt; 참조</t>
    <phoneticPr fontId="6" type="noConversion"/>
  </si>
  <si>
    <t xml:space="preserve">  2)  소    계</t>
  </si>
  <si>
    <t xml:space="preserve"> &lt; 표 3 &gt; 참조</t>
    <phoneticPr fontId="5" type="noConversion"/>
  </si>
  <si>
    <t xml:space="preserve">  3)  소    계</t>
  </si>
  <si>
    <t>4)           계</t>
  </si>
  <si>
    <t>(1＋2＋3)</t>
  </si>
  <si>
    <t>5) 일 반 관 리 비(</t>
    <phoneticPr fontId="5" type="noConversion"/>
  </si>
  <si>
    <t>％)</t>
  </si>
  <si>
    <t>(4) ×</t>
  </si>
  <si>
    <t>％</t>
  </si>
  <si>
    <t>6) 이          윤(</t>
    <phoneticPr fontId="5" type="noConversion"/>
  </si>
  <si>
    <t>(4＋5-1-3항의기술료·외주가공비)×</t>
    <phoneticPr fontId="5" type="noConversion"/>
  </si>
  <si>
    <t>7) 합          계</t>
    <phoneticPr fontId="6" type="noConversion"/>
  </si>
  <si>
    <t>(4＋5＋6)</t>
  </si>
  <si>
    <t>8) 부 가 가 치 세(</t>
    <phoneticPr fontId="6" type="noConversion"/>
  </si>
  <si>
    <t>9) 총    원    가</t>
    <phoneticPr fontId="6" type="noConversion"/>
  </si>
  <si>
    <t>(7＋8)</t>
    <phoneticPr fontId="6" type="noConversion"/>
  </si>
  <si>
    <t>주) 부가가치세 포함</t>
    <phoneticPr fontId="6" type="noConversion"/>
  </si>
  <si>
    <t>작업설ㆍ부산물등(△)</t>
    <phoneticPr fontId="5" type="noConversion"/>
  </si>
  <si>
    <t>전    력    비</t>
    <phoneticPr fontId="5" type="noConversion"/>
  </si>
  <si>
    <t>수 도 광 열 비</t>
    <phoneticPr fontId="5" type="noConversion"/>
  </si>
  <si>
    <t>운    반    비</t>
    <phoneticPr fontId="5" type="noConversion"/>
  </si>
  <si>
    <t>특허권  사용료</t>
    <phoneticPr fontId="5" type="noConversion"/>
  </si>
  <si>
    <t>기    술    료</t>
    <phoneticPr fontId="5" type="noConversion"/>
  </si>
  <si>
    <t>연 구 개 발 비</t>
    <phoneticPr fontId="5" type="noConversion"/>
  </si>
  <si>
    <t>품 질 관 리 비</t>
    <phoneticPr fontId="5" type="noConversion"/>
  </si>
  <si>
    <t>가    설    비</t>
    <phoneticPr fontId="5" type="noConversion"/>
  </si>
  <si>
    <t>지 급 임 차 료</t>
    <phoneticPr fontId="5" type="noConversion"/>
  </si>
  <si>
    <t>보    험    료</t>
    <phoneticPr fontId="5" type="noConversion"/>
  </si>
  <si>
    <t>복 리 후 생 비</t>
    <phoneticPr fontId="5" type="noConversion"/>
  </si>
  <si>
    <t>보    관    비</t>
    <phoneticPr fontId="5" type="noConversion"/>
  </si>
  <si>
    <t>외 주 가 공 비</t>
    <phoneticPr fontId="5" type="noConversion"/>
  </si>
  <si>
    <t>산업안전보건관리비</t>
    <phoneticPr fontId="5" type="noConversion"/>
  </si>
  <si>
    <t>소  모  품  비</t>
    <phoneticPr fontId="5" type="noConversion"/>
  </si>
  <si>
    <t>여비교통통신비</t>
    <phoneticPr fontId="5" type="noConversion"/>
  </si>
  <si>
    <t>세 금 과 공 과</t>
    <phoneticPr fontId="5" type="noConversion"/>
  </si>
  <si>
    <t>폐기물  처리비</t>
    <phoneticPr fontId="5" type="noConversion"/>
  </si>
  <si>
    <t>도 서 인 쇄 비</t>
    <phoneticPr fontId="5" type="noConversion"/>
  </si>
  <si>
    <t>지 급 수 수 료</t>
    <phoneticPr fontId="5" type="noConversion"/>
  </si>
  <si>
    <t>환 경 보 전 비</t>
    <phoneticPr fontId="5" type="noConversion"/>
  </si>
  <si>
    <t>보    상    비</t>
    <phoneticPr fontId="5" type="noConversion"/>
  </si>
  <si>
    <t>안 전 관 리 비</t>
    <phoneticPr fontId="5" type="noConversion"/>
  </si>
  <si>
    <t>기타 법정 경비</t>
    <phoneticPr fontId="5" type="noConversion"/>
  </si>
  <si>
    <t>경                 비</t>
    <phoneticPr fontId="5" type="noConversion"/>
  </si>
  <si>
    <t>재료비</t>
    <phoneticPr fontId="5" type="noConversion"/>
  </si>
  <si>
    <t>노무비</t>
    <phoneticPr fontId="5" type="noConversion"/>
  </si>
  <si>
    <t>(7) ×</t>
    <phoneticPr fontId="6" type="noConversion"/>
  </si>
  <si>
    <t>건설근로자퇴직공제부금비</t>
    <phoneticPr fontId="5" type="noConversion"/>
  </si>
  <si>
    <t>규    격</t>
  </si>
  <si>
    <t>수량</t>
  </si>
  <si>
    <t>단위</t>
  </si>
  <si>
    <t>비  고</t>
  </si>
  <si>
    <t>수량</t>
    <phoneticPr fontId="5" type="noConversion"/>
  </si>
  <si>
    <t>재료비</t>
    <phoneticPr fontId="5" type="noConversion"/>
  </si>
  <si>
    <t>노무비</t>
    <phoneticPr fontId="5" type="noConversion"/>
  </si>
  <si>
    <t>계</t>
    <phoneticPr fontId="5" type="noConversion"/>
  </si>
  <si>
    <t>공 종 별 직 접 비 내 역 서</t>
    <phoneticPr fontId="20" type="noConversion"/>
  </si>
  <si>
    <t>품      명</t>
  </si>
  <si>
    <t>규      격</t>
  </si>
  <si>
    <t>재  료  비</t>
  </si>
  <si>
    <t>노  무  비</t>
  </si>
  <si>
    <t>경      비</t>
  </si>
  <si>
    <t>일 위 대 가 표</t>
    <phoneticPr fontId="20" type="noConversion"/>
  </si>
  <si>
    <t>NO</t>
    <phoneticPr fontId="5" type="noConversion"/>
  </si>
  <si>
    <t>경    비</t>
    <phoneticPr fontId="5" type="noConversion"/>
  </si>
  <si>
    <t>&lt; 표 1 &gt;</t>
    <phoneticPr fontId="5" type="noConversion"/>
  </si>
  <si>
    <t>공종별 직접비 집계표</t>
    <phoneticPr fontId="5" type="noConversion"/>
  </si>
  <si>
    <t>단 위 : 원</t>
    <phoneticPr fontId="5" type="noConversion"/>
  </si>
  <si>
    <t>공정명</t>
    <phoneticPr fontId="5" type="noConversion"/>
  </si>
  <si>
    <t>단위</t>
    <phoneticPr fontId="5" type="noConversion"/>
  </si>
  <si>
    <t>계</t>
    <phoneticPr fontId="5" type="noConversion"/>
  </si>
  <si>
    <t>비   고</t>
    <phoneticPr fontId="5" type="noConversion"/>
  </si>
  <si>
    <t>공 종 명</t>
    <phoneticPr fontId="5" type="noConversion"/>
  </si>
  <si>
    <t>계</t>
    <phoneticPr fontId="5" type="noConversion"/>
  </si>
  <si>
    <t>단 위 : 원</t>
    <phoneticPr fontId="5" type="noConversion"/>
  </si>
  <si>
    <t>계</t>
    <phoneticPr fontId="5" type="noConversion"/>
  </si>
  <si>
    <t>단가</t>
  </si>
  <si>
    <t>노임</t>
    <phoneticPr fontId="5" type="noConversion"/>
  </si>
  <si>
    <t>M2</t>
    <phoneticPr fontId="5" type="noConversion"/>
  </si>
  <si>
    <t>식</t>
    <phoneticPr fontId="5" type="noConversion"/>
  </si>
  <si>
    <t>단 가 조 사 표</t>
    <phoneticPr fontId="5" type="noConversion"/>
  </si>
  <si>
    <t>숨기기</t>
    <phoneticPr fontId="5" type="noConversion"/>
  </si>
  <si>
    <t>NO</t>
    <phoneticPr fontId="5" type="noConversion"/>
  </si>
  <si>
    <t>품    명</t>
    <phoneticPr fontId="5" type="noConversion"/>
  </si>
  <si>
    <t>적용단가</t>
  </si>
  <si>
    <t>가격정보</t>
    <phoneticPr fontId="5" type="noConversion"/>
  </si>
  <si>
    <t>물가자료</t>
  </si>
  <si>
    <t/>
  </si>
  <si>
    <t>물가정보</t>
  </si>
  <si>
    <t>Page</t>
  </si>
  <si>
    <t>1</t>
  </si>
  <si>
    <t>보통인부</t>
  </si>
  <si>
    <t>계</t>
    <phoneticPr fontId="5" type="noConversion"/>
  </si>
  <si>
    <t>품  명</t>
    <phoneticPr fontId="5" type="noConversion"/>
  </si>
  <si>
    <t>계</t>
    <phoneticPr fontId="5" type="noConversion"/>
  </si>
  <si>
    <t>식</t>
    <phoneticPr fontId="5" type="noConversion"/>
  </si>
  <si>
    <t>&lt; 표 1-2 &gt;</t>
    <phoneticPr fontId="5" type="noConversion"/>
  </si>
  <si>
    <t>일 위 대 가 집 계 표</t>
    <phoneticPr fontId="27" type="noConversion"/>
  </si>
  <si>
    <t>단 위 : 원</t>
    <phoneticPr fontId="5" type="noConversion"/>
  </si>
  <si>
    <t>호표
NO.</t>
    <phoneticPr fontId="5" type="noConversion"/>
  </si>
  <si>
    <t>규   격</t>
    <phoneticPr fontId="5" type="noConversion"/>
  </si>
  <si>
    <t>단위</t>
    <phoneticPr fontId="5" type="noConversion"/>
  </si>
  <si>
    <t>직접재료비</t>
    <phoneticPr fontId="5" type="noConversion"/>
  </si>
  <si>
    <t>기계경비</t>
    <phoneticPr fontId="5" type="noConversion"/>
  </si>
  <si>
    <t>계</t>
    <phoneticPr fontId="5" type="noConversion"/>
  </si>
  <si>
    <t>노무비</t>
    <phoneticPr fontId="5" type="noConversion"/>
  </si>
  <si>
    <t>경  비</t>
    <phoneticPr fontId="5" type="noConversion"/>
  </si>
  <si>
    <t>기  계  경  비</t>
    <phoneticPr fontId="5" type="noConversion"/>
  </si>
  <si>
    <t>단 위 : 원</t>
    <phoneticPr fontId="5" type="noConversion"/>
  </si>
  <si>
    <t>비 고</t>
    <phoneticPr fontId="5" type="noConversion"/>
  </si>
  <si>
    <t>&lt; 표 1-1 &gt;</t>
    <phoneticPr fontId="5" type="noConversion"/>
  </si>
  <si>
    <t>&lt; 표 1-2-1 &gt;</t>
    <phoneticPr fontId="5" type="noConversion"/>
  </si>
  <si>
    <t>벽체보양</t>
  </si>
  <si>
    <t>롤</t>
  </si>
  <si>
    <t>계</t>
    <phoneticPr fontId="5" type="noConversion"/>
  </si>
  <si>
    <t>노임</t>
    <phoneticPr fontId="5" type="noConversion"/>
  </si>
  <si>
    <t>NO</t>
    <phoneticPr fontId="5" type="noConversion"/>
  </si>
  <si>
    <t>Vlookup 용 지우면 안 됨!</t>
    <phoneticPr fontId="5" type="noConversion"/>
  </si>
  <si>
    <t>공구손료 및 기계경비</t>
  </si>
  <si>
    <t>식</t>
    <phoneticPr fontId="5" type="noConversion"/>
  </si>
  <si>
    <t>M2</t>
    <phoneticPr fontId="5" type="noConversion"/>
  </si>
  <si>
    <t>인</t>
    <phoneticPr fontId="5" type="noConversion"/>
  </si>
  <si>
    <t>인</t>
    <phoneticPr fontId="5" type="noConversion"/>
  </si>
  <si>
    <t>공구손료 및 기계경비</t>
    <phoneticPr fontId="5" type="noConversion"/>
  </si>
  <si>
    <t>인</t>
    <phoneticPr fontId="5" type="noConversion"/>
  </si>
  <si>
    <t>식</t>
    <phoneticPr fontId="5" type="noConversion"/>
  </si>
  <si>
    <t>재료비 별도</t>
  </si>
  <si>
    <t>&lt; 표 1-4 &gt;</t>
    <phoneticPr fontId="5" type="noConversion"/>
  </si>
  <si>
    <t>경  비</t>
    <phoneticPr fontId="5" type="noConversion"/>
  </si>
  <si>
    <t>견적</t>
    <phoneticPr fontId="5" type="noConversion"/>
  </si>
  <si>
    <t>공사명 : 23년 아르코미술관 전시장 노출콘크리트 바닥마감 공사</t>
    <phoneticPr fontId="5" type="noConversion"/>
  </si>
  <si>
    <t>벽체보양</t>
    <phoneticPr fontId="5" type="noConversion"/>
  </si>
  <si>
    <t>롤</t>
    <phoneticPr fontId="5" type="noConversion"/>
  </si>
  <si>
    <t>운반비</t>
    <phoneticPr fontId="5" type="noConversion"/>
  </si>
  <si>
    <t>대</t>
    <phoneticPr fontId="5" type="noConversion"/>
  </si>
  <si>
    <t>폐기물 처리</t>
    <phoneticPr fontId="5" type="noConversion"/>
  </si>
  <si>
    <t>집진기</t>
    <phoneticPr fontId="5" type="noConversion"/>
  </si>
  <si>
    <t>무소음제거기</t>
    <phoneticPr fontId="5" type="noConversion"/>
  </si>
  <si>
    <t>부자재</t>
    <phoneticPr fontId="5" type="noConversion"/>
  </si>
  <si>
    <t>M2</t>
    <phoneticPr fontId="5" type="noConversion"/>
  </si>
  <si>
    <t>식</t>
    <phoneticPr fontId="5" type="noConversion"/>
  </si>
  <si>
    <t>현장정리</t>
    <phoneticPr fontId="5" type="noConversion"/>
  </si>
  <si>
    <t>보통인부</t>
    <phoneticPr fontId="5" type="noConversion"/>
  </si>
  <si>
    <t>인</t>
    <phoneticPr fontId="5" type="noConversion"/>
  </si>
  <si>
    <t>철거 시공비</t>
    <phoneticPr fontId="5" type="noConversion"/>
  </si>
  <si>
    <t>단가</t>
    <phoneticPr fontId="5" type="noConversion"/>
  </si>
  <si>
    <t>호표</t>
    <phoneticPr fontId="5" type="noConversion"/>
  </si>
  <si>
    <t>철거 시공비</t>
    <phoneticPr fontId="5" type="noConversion"/>
  </si>
  <si>
    <t>미장공</t>
    <phoneticPr fontId="5" type="noConversion"/>
  </si>
  <si>
    <t>노무비의 2%</t>
    <phoneticPr fontId="5" type="noConversion"/>
  </si>
  <si>
    <t>견출공</t>
    <phoneticPr fontId="5" type="noConversion"/>
  </si>
  <si>
    <t>노무비의 3%</t>
    <phoneticPr fontId="5" type="noConversion"/>
  </si>
  <si>
    <t>도장공</t>
    <phoneticPr fontId="5" type="noConversion"/>
  </si>
  <si>
    <t>보통인부</t>
    <phoneticPr fontId="5" type="noConversion"/>
  </si>
  <si>
    <t>공구손료 및 잡재료비</t>
    <phoneticPr fontId="5" type="noConversion"/>
  </si>
  <si>
    <t>칼라믹스</t>
    <phoneticPr fontId="5" type="noConversion"/>
  </si>
  <si>
    <t>SL 파우더</t>
    <phoneticPr fontId="5" type="noConversion"/>
  </si>
  <si>
    <t>M 미장파우더</t>
    <phoneticPr fontId="5" type="noConversion"/>
  </si>
  <si>
    <t>액상 바인더 수지</t>
    <phoneticPr fontId="5" type="noConversion"/>
  </si>
  <si>
    <t>액상 프라이머 수지</t>
    <phoneticPr fontId="5" type="noConversion"/>
  </si>
  <si>
    <t>수용성 우레탄 상도</t>
    <phoneticPr fontId="5" type="noConversion"/>
  </si>
  <si>
    <t>적용단가</t>
    <phoneticPr fontId="5" type="noConversion"/>
  </si>
  <si>
    <t>&lt; 몰탈 바름 &gt;</t>
    <phoneticPr fontId="5" type="noConversion"/>
  </si>
  <si>
    <t>&lt; 샌딩, 폴리싱 &gt;</t>
    <phoneticPr fontId="5" type="noConversion"/>
  </si>
  <si>
    <t>도장 인건비</t>
    <phoneticPr fontId="5" type="noConversion"/>
  </si>
  <si>
    <t>현장 보양</t>
    <phoneticPr fontId="5" type="noConversion"/>
  </si>
  <si>
    <t>단가</t>
    <phoneticPr fontId="5" type="noConversion"/>
  </si>
  <si>
    <t>M2</t>
    <phoneticPr fontId="5" type="noConversion"/>
  </si>
  <si>
    <t>M2</t>
    <phoneticPr fontId="5" type="noConversion"/>
  </si>
  <si>
    <t>현장 보양</t>
    <phoneticPr fontId="5" type="noConversion"/>
  </si>
  <si>
    <t>현장 정리</t>
    <phoneticPr fontId="5" type="noConversion"/>
  </si>
  <si>
    <t>KG</t>
    <phoneticPr fontId="5" type="noConversion"/>
  </si>
  <si>
    <t>L</t>
    <phoneticPr fontId="5" type="noConversion"/>
  </si>
  <si>
    <t>L</t>
    <phoneticPr fontId="5" type="noConversion"/>
  </si>
  <si>
    <t>CEM-POLY 300</t>
    <phoneticPr fontId="5" type="noConversion"/>
  </si>
  <si>
    <t>CEM-POLY 500P</t>
    <phoneticPr fontId="5" type="noConversion"/>
  </si>
  <si>
    <t>텐텐지</t>
    <phoneticPr fontId="5" type="noConversion"/>
  </si>
  <si>
    <t>비닐지</t>
    <phoneticPr fontId="5" type="noConversion"/>
  </si>
  <si>
    <t>텐텐지</t>
    <phoneticPr fontId="5" type="noConversion"/>
  </si>
  <si>
    <t>비닐지</t>
    <phoneticPr fontId="5" type="noConversion"/>
  </si>
  <si>
    <t>장비임대</t>
    <phoneticPr fontId="5" type="noConversion"/>
  </si>
  <si>
    <t>벽면</t>
    <phoneticPr fontId="5" type="noConversion"/>
  </si>
  <si>
    <t>자재운반</t>
    <phoneticPr fontId="5" type="noConversion"/>
  </si>
  <si>
    <t>도장 작업</t>
    <phoneticPr fontId="5" type="noConversion"/>
  </si>
  <si>
    <t>2회기준(재료별도)</t>
    <phoneticPr fontId="5" type="noConversion"/>
  </si>
  <si>
    <t>2회기준</t>
    <phoneticPr fontId="5" type="noConversion"/>
  </si>
  <si>
    <t>4. 바탕 면 도장</t>
    <phoneticPr fontId="5" type="noConversion"/>
  </si>
  <si>
    <t>3. 몰탈 바름</t>
    <phoneticPr fontId="5" type="noConversion"/>
  </si>
  <si>
    <t>2. 기존면 철거</t>
    <phoneticPr fontId="5" type="noConversion"/>
  </si>
  <si>
    <t>1. 보양 및 정리</t>
    <phoneticPr fontId="5" type="noConversion"/>
  </si>
  <si>
    <t>합 계</t>
    <phoneticPr fontId="5" type="noConversion"/>
  </si>
  <si>
    <t>액상 바인더 수지</t>
  </si>
  <si>
    <t>액상 프라이머 수지</t>
  </si>
  <si>
    <t>CEM-POLY 300</t>
  </si>
  <si>
    <t>CEM-POLY 500P</t>
  </si>
  <si>
    <t>단 가</t>
    <phoneticPr fontId="5" type="noConversion"/>
  </si>
  <si>
    <t>금 액</t>
    <phoneticPr fontId="5" type="noConversion"/>
  </si>
  <si>
    <t>마이크로 토핑 작업</t>
    <phoneticPr fontId="5" type="noConversion"/>
  </si>
  <si>
    <t>단가</t>
    <phoneticPr fontId="5" type="noConversion"/>
  </si>
  <si>
    <t>금액</t>
    <phoneticPr fontId="5" type="noConversion"/>
  </si>
  <si>
    <t>품   명</t>
    <phoneticPr fontId="5" type="noConversion"/>
  </si>
  <si>
    <t>금액: 47,930,770원(부가세포함)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</si>
</sst>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 "/>
    <numFmt numFmtId="179" formatCode="#,##0_);[Red]\(#,##0\)"/>
    <numFmt numFmtId="182" formatCode="#,##0_);\(#,##0\)"/>
    <numFmt numFmtId="186" formatCode="General;\-General\,&quot;&quot;;@"/>
    <numFmt numFmtId="187" formatCode="#,###;\-#,###"/>
  </numFmts>
  <fonts count="4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b/>
      <u/>
      <sz val="1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b/>
      <u/>
      <sz val="16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b/>
      <sz val="10"/>
      <name val="바탕체"/>
      <family val="1"/>
      <charset val="129"/>
    </font>
    <font>
      <sz val="10"/>
      <color rgb="FFFF0000"/>
      <name val="바탕체"/>
      <family val="1"/>
      <charset val="129"/>
    </font>
    <font>
      <sz val="11"/>
      <color theme="0"/>
      <name val="바탕체"/>
      <family val="1"/>
      <charset val="129"/>
    </font>
    <font>
      <sz val="10"/>
      <color theme="1"/>
      <name val="바탕체"/>
      <family val="1"/>
      <charset val="129"/>
    </font>
    <font>
      <u/>
      <sz val="1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color theme="1"/>
      <name val="바탕체"/>
      <family val="1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indexed="8"/>
      <name val="바탕체"/>
      <family val="1"/>
      <charset val="129"/>
    </font>
    <font>
      <sz val="8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8" fillId="0" borderId="0" applyNumberForma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16" applyNumberFormat="0" applyAlignment="0" applyProtection="0">
      <alignment vertical="center"/>
    </xf>
    <xf numFmtId="0" fontId="36" fillId="8" borderId="17" applyNumberFormat="0" applyAlignment="0" applyProtection="0">
      <alignment vertical="center"/>
    </xf>
    <xf numFmtId="0" fontId="37" fillId="8" borderId="16" applyNumberFormat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10" borderId="20" applyNumberFormat="0" applyFont="0" applyAlignment="0" applyProtection="0">
      <alignment vertical="center"/>
    </xf>
    <xf numFmtId="0" fontId="1" fillId="0" borderId="0">
      <alignment vertical="center"/>
    </xf>
  </cellStyleXfs>
  <cellXfs count="242">
    <xf numFmtId="0" fontId="0" fillId="0" borderId="0" xfId="0"/>
    <xf numFmtId="179" fontId="4" fillId="0" borderId="0" xfId="0" applyNumberFormat="1" applyFont="1" applyAlignment="1">
      <alignment vertical="center"/>
    </xf>
    <xf numFmtId="179" fontId="4" fillId="0" borderId="0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centerContinuous" vertical="center"/>
    </xf>
    <xf numFmtId="179" fontId="4" fillId="0" borderId="0" xfId="0" applyNumberFormat="1" applyFont="1" applyAlignment="1">
      <alignment horizontal="centerContinuous" vertical="center"/>
    </xf>
    <xf numFmtId="179" fontId="4" fillId="0" borderId="0" xfId="0" applyNumberFormat="1" applyFont="1" applyBorder="1" applyAlignment="1">
      <alignment horizontal="centerContinuous" vertical="center"/>
    </xf>
    <xf numFmtId="179" fontId="11" fillId="0" borderId="0" xfId="0" applyNumberFormat="1" applyFont="1" applyAlignment="1">
      <alignment horizontal="centerContinuous" vertical="center"/>
    </xf>
    <xf numFmtId="179" fontId="9" fillId="0" borderId="0" xfId="0" applyNumberFormat="1" applyFont="1" applyBorder="1" applyAlignment="1">
      <alignment vertical="center"/>
    </xf>
    <xf numFmtId="179" fontId="9" fillId="0" borderId="6" xfId="0" applyNumberFormat="1" applyFont="1" applyBorder="1" applyAlignment="1" applyProtection="1">
      <alignment vertical="center"/>
    </xf>
    <xf numFmtId="179" fontId="9" fillId="0" borderId="6" xfId="0" applyNumberFormat="1" applyFont="1" applyBorder="1" applyAlignment="1" applyProtection="1">
      <alignment horizontal="centerContinuous" vertical="center"/>
    </xf>
    <xf numFmtId="179" fontId="9" fillId="0" borderId="9" xfId="0" applyNumberFormat="1" applyFont="1" applyBorder="1" applyAlignment="1" applyProtection="1">
      <alignment horizontal="centerContinuous" vertical="center"/>
    </xf>
    <xf numFmtId="176" fontId="9" fillId="0" borderId="3" xfId="0" applyNumberFormat="1" applyFont="1" applyBorder="1" applyAlignment="1" applyProtection="1">
      <alignment vertical="center"/>
    </xf>
    <xf numFmtId="179" fontId="9" fillId="0" borderId="6" xfId="0" applyNumberFormat="1" applyFont="1" applyBorder="1" applyAlignment="1">
      <alignment horizontal="centerContinuous" vertical="center"/>
    </xf>
    <xf numFmtId="179" fontId="9" fillId="0" borderId="9" xfId="0" applyNumberFormat="1" applyFont="1" applyBorder="1" applyAlignment="1">
      <alignment horizontal="centerContinuous" vertical="center"/>
    </xf>
    <xf numFmtId="179" fontId="9" fillId="0" borderId="6" xfId="0" applyNumberFormat="1" applyFont="1" applyBorder="1" applyAlignment="1">
      <alignment vertical="center"/>
    </xf>
    <xf numFmtId="179" fontId="9" fillId="0" borderId="9" xfId="0" applyNumberFormat="1" applyFont="1" applyBorder="1" applyAlignment="1">
      <alignment vertical="center"/>
    </xf>
    <xf numFmtId="179" fontId="9" fillId="0" borderId="1" xfId="0" applyNumberFormat="1" applyFont="1" applyBorder="1" applyAlignment="1" applyProtection="1">
      <alignment horizontal="left" vertical="center"/>
    </xf>
    <xf numFmtId="179" fontId="9" fillId="0" borderId="6" xfId="0" applyNumberFormat="1" applyFont="1" applyBorder="1" applyAlignment="1" applyProtection="1">
      <alignment horizontal="left" vertical="center"/>
    </xf>
    <xf numFmtId="179" fontId="9" fillId="0" borderId="3" xfId="0" applyNumberFormat="1" applyFont="1" applyBorder="1" applyAlignment="1" applyProtection="1">
      <alignment horizontal="left" vertical="center"/>
    </xf>
    <xf numFmtId="0" fontId="9" fillId="0" borderId="6" xfId="0" applyNumberFormat="1" applyFont="1" applyBorder="1" applyAlignment="1" applyProtection="1">
      <alignment vertical="center"/>
    </xf>
    <xf numFmtId="0" fontId="9" fillId="0" borderId="6" xfId="0" applyNumberFormat="1" applyFont="1" applyBorder="1" applyAlignment="1" applyProtection="1">
      <alignment vertical="center"/>
    </xf>
    <xf numFmtId="0" fontId="9" fillId="0" borderId="6" xfId="0" applyNumberFormat="1" applyFont="1" applyBorder="1" applyAlignment="1" applyProtection="1">
      <alignment horizontal="center" vertical="center"/>
    </xf>
    <xf numFmtId="182" fontId="9" fillId="0" borderId="1" xfId="0" applyNumberFormat="1" applyFont="1" applyBorder="1" applyAlignment="1" applyProtection="1">
      <alignment horizontal="left" vertical="center"/>
    </xf>
    <xf numFmtId="182" fontId="9" fillId="0" borderId="6" xfId="0" applyNumberFormat="1" applyFont="1" applyBorder="1" applyAlignment="1">
      <alignment vertical="center"/>
    </xf>
    <xf numFmtId="0" fontId="9" fillId="0" borderId="6" xfId="0" applyNumberFormat="1" applyFont="1" applyBorder="1" applyAlignment="1">
      <alignment vertical="center"/>
    </xf>
    <xf numFmtId="182" fontId="9" fillId="0" borderId="9" xfId="0" applyNumberFormat="1" applyFont="1" applyBorder="1" applyAlignment="1">
      <alignment vertical="center"/>
    </xf>
    <xf numFmtId="182" fontId="9" fillId="0" borderId="3" xfId="0" applyNumberFormat="1" applyFont="1" applyBorder="1" applyAlignment="1" applyProtection="1">
      <alignment vertical="center"/>
    </xf>
    <xf numFmtId="182" fontId="9" fillId="0" borderId="3" xfId="0" applyNumberFormat="1" applyFont="1" applyBorder="1" applyAlignment="1" applyProtection="1">
      <alignment horizontal="left" vertical="center"/>
    </xf>
    <xf numFmtId="182" fontId="9" fillId="0" borderId="6" xfId="0" applyNumberFormat="1" applyFont="1" applyBorder="1" applyAlignment="1" applyProtection="1">
      <alignment horizontal="left" vertical="center"/>
    </xf>
    <xf numFmtId="182" fontId="10" fillId="0" borderId="3" xfId="0" applyNumberFormat="1" applyFont="1" applyBorder="1" applyAlignment="1" applyProtection="1">
      <alignment vertical="center"/>
    </xf>
    <xf numFmtId="182" fontId="9" fillId="0" borderId="10" xfId="0" applyNumberFormat="1" applyFont="1" applyBorder="1" applyAlignment="1" applyProtection="1">
      <alignment horizontal="left" vertical="center"/>
    </xf>
    <xf numFmtId="179" fontId="9" fillId="0" borderId="0" xfId="0" applyNumberFormat="1" applyFont="1" applyAlignment="1">
      <alignment horizontal="right" vertical="center"/>
    </xf>
    <xf numFmtId="10" fontId="9" fillId="0" borderId="0" xfId="0" applyNumberFormat="1" applyFont="1" applyBorder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Continuous" vertical="center"/>
    </xf>
    <xf numFmtId="0" fontId="4" fillId="0" borderId="0" xfId="0" applyNumberFormat="1" applyFont="1" applyAlignment="1" applyProtection="1">
      <alignment horizontal="right"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right" vertical="center"/>
    </xf>
    <xf numFmtId="0" fontId="9" fillId="0" borderId="10" xfId="0" applyNumberFormat="1" applyFont="1" applyBorder="1" applyAlignment="1">
      <alignment vertical="center"/>
    </xf>
    <xf numFmtId="0" fontId="9" fillId="0" borderId="6" xfId="0" applyNumberFormat="1" applyFont="1" applyBorder="1" applyAlignment="1" applyProtection="1">
      <alignment horizontal="fill" vertical="center"/>
    </xf>
    <xf numFmtId="0" fontId="9" fillId="0" borderId="9" xfId="0" applyNumberFormat="1" applyFont="1" applyBorder="1" applyAlignment="1" applyProtection="1">
      <alignment horizontal="fill" vertical="center"/>
    </xf>
    <xf numFmtId="0" fontId="9" fillId="0" borderId="1" xfId="0" applyNumberFormat="1" applyFont="1" applyBorder="1" applyAlignment="1">
      <alignment vertical="center"/>
    </xf>
    <xf numFmtId="0" fontId="9" fillId="0" borderId="9" xfId="0" applyNumberFormat="1" applyFont="1" applyBorder="1" applyAlignment="1">
      <alignment vertical="center"/>
    </xf>
    <xf numFmtId="0" fontId="9" fillId="0" borderId="6" xfId="0" applyNumberFormat="1" applyFont="1" applyBorder="1" applyAlignment="1" applyProtection="1">
      <alignment horizontal="left" vertical="center"/>
    </xf>
    <xf numFmtId="0" fontId="9" fillId="0" borderId="6" xfId="0" applyNumberFormat="1" applyFont="1" applyBorder="1" applyAlignment="1" applyProtection="1">
      <alignment horizontal="center" vertical="center"/>
    </xf>
    <xf numFmtId="0" fontId="9" fillId="0" borderId="9" xfId="0" applyNumberFormat="1" applyFont="1" applyBorder="1" applyAlignment="1" applyProtection="1">
      <alignment horizontal="left" vertical="center"/>
    </xf>
    <xf numFmtId="0" fontId="9" fillId="0" borderId="1" xfId="0" applyNumberFormat="1" applyFont="1" applyBorder="1" applyAlignment="1" applyProtection="1">
      <alignment horizontal="left" vertical="center"/>
    </xf>
    <xf numFmtId="0" fontId="9" fillId="0" borderId="0" xfId="0" applyNumberFormat="1" applyFont="1" applyAlignment="1">
      <alignment vertical="center"/>
    </xf>
    <xf numFmtId="176" fontId="9" fillId="0" borderId="3" xfId="0" applyNumberFormat="1" applyFont="1" applyBorder="1" applyAlignment="1" applyProtection="1">
      <alignment vertical="center"/>
    </xf>
    <xf numFmtId="10" fontId="9" fillId="0" borderId="3" xfId="0" applyNumberFormat="1" applyFont="1" applyBorder="1" applyAlignment="1" applyProtection="1">
      <alignment horizontal="centerContinuous" vertical="center"/>
    </xf>
    <xf numFmtId="179" fontId="9" fillId="0" borderId="10" xfId="0" applyNumberFormat="1" applyFont="1" applyBorder="1" applyAlignment="1">
      <alignment vertical="center"/>
    </xf>
    <xf numFmtId="179" fontId="8" fillId="0" borderId="5" xfId="0" applyNumberFormat="1" applyFont="1" applyFill="1" applyBorder="1" applyAlignment="1" applyProtection="1">
      <alignment horizontal="centerContinuous" vertical="center"/>
    </xf>
    <xf numFmtId="179" fontId="8" fillId="0" borderId="9" xfId="0" applyNumberFormat="1" applyFont="1" applyFill="1" applyBorder="1" applyAlignment="1">
      <alignment horizontal="centerContinuous" vertical="center"/>
    </xf>
    <xf numFmtId="179" fontId="8" fillId="0" borderId="10" xfId="0" applyNumberFormat="1" applyFont="1" applyFill="1" applyBorder="1" applyAlignment="1">
      <alignment horizontal="centerContinuous" vertical="center"/>
    </xf>
    <xf numFmtId="179" fontId="8" fillId="0" borderId="5" xfId="0" applyNumberFormat="1" applyFont="1" applyFill="1" applyBorder="1" applyAlignment="1" applyProtection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Continuous" vertical="center"/>
    </xf>
    <xf numFmtId="0" fontId="8" fillId="0" borderId="10" xfId="0" applyNumberFormat="1" applyFont="1" applyFill="1" applyBorder="1" applyAlignment="1">
      <alignment horizontal="centerContinuous" vertical="center"/>
    </xf>
    <xf numFmtId="0" fontId="8" fillId="0" borderId="11" xfId="0" applyNumberFormat="1" applyFont="1" applyFill="1" applyBorder="1" applyAlignment="1">
      <alignment horizontal="centerContinuous" vertical="center"/>
    </xf>
    <xf numFmtId="10" fontId="9" fillId="0" borderId="3" xfId="0" applyNumberFormat="1" applyFont="1" applyBorder="1" applyAlignment="1" applyProtection="1">
      <alignment horizontal="centerContinuous" vertical="center" shrinkToFit="1"/>
    </xf>
    <xf numFmtId="0" fontId="7" fillId="0" borderId="0" xfId="0" quotePrefix="1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15" fillId="0" borderId="3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/>
    </xf>
    <xf numFmtId="3" fontId="9" fillId="0" borderId="0" xfId="0" applyNumberFormat="1" applyFont="1" applyFill="1" applyAlignment="1">
      <alignment vertical="center"/>
    </xf>
    <xf numFmtId="0" fontId="11" fillId="0" borderId="0" xfId="0" quotePrefix="1" applyFont="1" applyFill="1" applyAlignment="1">
      <alignment horizontal="centerContinuous" vertical="center"/>
    </xf>
    <xf numFmtId="3" fontId="11" fillId="0" borderId="0" xfId="0" quotePrefix="1" applyNumberFormat="1" applyFont="1" applyFill="1" applyAlignment="1">
      <alignment horizontal="centerContinuous" vertical="center"/>
    </xf>
    <xf numFmtId="0" fontId="14" fillId="0" borderId="7" xfId="0" quotePrefix="1" applyFont="1" applyFill="1" applyBorder="1" applyAlignment="1">
      <alignment vertical="center"/>
    </xf>
    <xf numFmtId="3" fontId="14" fillId="0" borderId="7" xfId="0" quotePrefix="1" applyNumberFormat="1" applyFont="1" applyFill="1" applyBorder="1" applyAlignment="1">
      <alignment vertical="center"/>
    </xf>
    <xf numFmtId="3" fontId="12" fillId="0" borderId="3" xfId="0" quotePrefix="1" applyNumberFormat="1" applyFont="1" applyFill="1" applyBorder="1" applyAlignment="1">
      <alignment horizontal="centerContinuous" vertical="center"/>
    </xf>
    <xf numFmtId="3" fontId="12" fillId="0" borderId="3" xfId="0" quotePrefix="1" applyNumberFormat="1" applyFont="1" applyFill="1" applyBorder="1" applyAlignment="1">
      <alignment horizontal="center" vertical="center"/>
    </xf>
    <xf numFmtId="0" fontId="13" fillId="0" borderId="3" xfId="0" quotePrefix="1" applyFont="1" applyFill="1" applyBorder="1" applyAlignment="1">
      <alignment vertical="center" shrinkToFit="1"/>
    </xf>
    <xf numFmtId="0" fontId="13" fillId="0" borderId="3" xfId="0" quotePrefix="1" applyFont="1" applyFill="1" applyBorder="1" applyAlignment="1">
      <alignment horizontal="center" vertical="center"/>
    </xf>
    <xf numFmtId="0" fontId="13" fillId="0" borderId="3" xfId="0" quotePrefix="1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0" fontId="7" fillId="0" borderId="0" xfId="0" quotePrefix="1" applyNumberFormat="1" applyFont="1" applyFill="1" applyAlignment="1">
      <alignment horizontal="centerContinuous" vertical="center"/>
    </xf>
    <xf numFmtId="0" fontId="4" fillId="0" borderId="0" xfId="0" applyNumberFormat="1" applyFont="1" applyFill="1" applyAlignment="1">
      <alignment horizontal="centerContinuous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vertical="center" wrapText="1"/>
    </xf>
    <xf numFmtId="0" fontId="13" fillId="0" borderId="3" xfId="0" applyNumberFormat="1" applyFont="1" applyFill="1" applyBorder="1" applyAlignment="1">
      <alignment horizontal="left" vertical="center"/>
    </xf>
    <xf numFmtId="38" fontId="15" fillId="2" borderId="3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horizontal="left" vertical="center"/>
    </xf>
    <xf numFmtId="0" fontId="14" fillId="0" borderId="0" xfId="0" applyNumberFormat="1" applyFont="1" applyFill="1" applyAlignment="1">
      <alignment horizontal="right" vertical="center"/>
    </xf>
    <xf numFmtId="0" fontId="14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centerContinuous" vertical="center"/>
    </xf>
    <xf numFmtId="0" fontId="14" fillId="0" borderId="0" xfId="0" applyNumberFormat="1" applyFont="1" applyFill="1" applyAlignment="1">
      <alignment horizontal="centerContinuous" vertical="center"/>
    </xf>
    <xf numFmtId="0" fontId="14" fillId="0" borderId="0" xfId="0" applyNumberFormat="1" applyFont="1" applyFill="1" applyAlignment="1">
      <alignment horizontal="left" vertical="center"/>
    </xf>
    <xf numFmtId="38" fontId="12" fillId="0" borderId="0" xfId="0" applyNumberFormat="1" applyFont="1" applyFill="1" applyAlignment="1">
      <alignment horizontal="left" vertical="center"/>
    </xf>
    <xf numFmtId="38" fontId="13" fillId="0" borderId="3" xfId="0" applyNumberFormat="1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38" fontId="15" fillId="0" borderId="3" xfId="0" applyNumberFormat="1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horizontal="right" vertical="center"/>
    </xf>
    <xf numFmtId="0" fontId="15" fillId="0" borderId="3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5" fillId="0" borderId="3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3" fontId="15" fillId="0" borderId="3" xfId="0" applyNumberFormat="1" applyFont="1" applyFill="1" applyBorder="1" applyAlignment="1">
      <alignment vertical="center"/>
    </xf>
    <xf numFmtId="0" fontId="15" fillId="0" borderId="3" xfId="0" quotePrefix="1" applyFont="1" applyFill="1" applyBorder="1" applyAlignment="1">
      <alignment vertical="center" shrinkToFit="1"/>
    </xf>
    <xf numFmtId="0" fontId="15" fillId="0" borderId="3" xfId="0" quotePrefix="1" applyFont="1" applyFill="1" applyBorder="1" applyAlignment="1">
      <alignment vertical="center"/>
    </xf>
    <xf numFmtId="0" fontId="14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Continuous" vertical="center"/>
    </xf>
    <xf numFmtId="0" fontId="13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4" fillId="0" borderId="0" xfId="0" applyNumberFormat="1" applyFont="1" applyFill="1" applyAlignment="1">
      <alignment horizontal="center" vertical="center"/>
    </xf>
    <xf numFmtId="38" fontId="14" fillId="0" borderId="0" xfId="0" applyNumberFormat="1" applyFont="1" applyFill="1" applyAlignment="1">
      <alignment vertical="center"/>
    </xf>
    <xf numFmtId="38" fontId="12" fillId="0" borderId="0" xfId="0" applyNumberFormat="1" applyFont="1" applyFill="1" applyAlignment="1">
      <alignment vertical="center"/>
    </xf>
    <xf numFmtId="0" fontId="24" fillId="0" borderId="0" xfId="0" applyFont="1" applyAlignment="1">
      <alignment vertical="center"/>
    </xf>
    <xf numFmtId="38" fontId="14" fillId="0" borderId="0" xfId="0" applyNumberFormat="1" applyFont="1" applyFill="1" applyAlignment="1">
      <alignment horizontal="centerContinuous" vertical="center"/>
    </xf>
    <xf numFmtId="38" fontId="12" fillId="0" borderId="0" xfId="0" applyNumberFormat="1" applyFont="1" applyFill="1" applyAlignment="1">
      <alignment horizontal="centerContinuous" vertical="center"/>
    </xf>
    <xf numFmtId="38" fontId="14" fillId="0" borderId="0" xfId="0" applyNumberFormat="1" applyFont="1" applyFill="1" applyAlignment="1">
      <alignment horizontal="right" vertical="center"/>
    </xf>
    <xf numFmtId="0" fontId="25" fillId="0" borderId="0" xfId="0" applyFont="1" applyAlignment="1">
      <alignment vertical="center"/>
    </xf>
    <xf numFmtId="38" fontId="15" fillId="0" borderId="3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38" fontId="13" fillId="0" borderId="0" xfId="0" applyNumberFormat="1" applyFont="1" applyFill="1" applyAlignment="1">
      <alignment vertical="center"/>
    </xf>
    <xf numFmtId="38" fontId="15" fillId="0" borderId="0" xfId="0" applyNumberFormat="1" applyFont="1" applyFill="1" applyAlignment="1">
      <alignment vertical="center"/>
    </xf>
    <xf numFmtId="0" fontId="15" fillId="0" borderId="3" xfId="0" applyNumberFormat="1" applyFont="1" applyFill="1" applyBorder="1" applyAlignment="1">
      <alignment horizontal="left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vertical="center" wrapText="1"/>
    </xf>
    <xf numFmtId="0" fontId="15" fillId="0" borderId="3" xfId="0" applyNumberFormat="1" applyFont="1" applyFill="1" applyBorder="1" applyAlignment="1">
      <alignment vertical="center" wrapText="1"/>
    </xf>
    <xf numFmtId="0" fontId="13" fillId="3" borderId="0" xfId="0" applyFont="1" applyFill="1" applyAlignment="1">
      <alignment vertical="center"/>
    </xf>
    <xf numFmtId="0" fontId="14" fillId="0" borderId="7" xfId="0" quotePrefix="1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11" fillId="0" borderId="0" xfId="0" quotePrefix="1" applyNumberFormat="1" applyFont="1" applyFill="1" applyBorder="1" applyAlignment="1">
      <alignment horizontal="centerContinuous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87" fontId="12" fillId="0" borderId="0" xfId="0" applyNumberFormat="1" applyFont="1" applyFill="1" applyAlignment="1">
      <alignment vertical="center"/>
    </xf>
    <xf numFmtId="187" fontId="12" fillId="0" borderId="0" xfId="0" applyNumberFormat="1" applyFont="1" applyFill="1" applyAlignment="1">
      <alignment horizontal="left" vertical="center"/>
    </xf>
    <xf numFmtId="0" fontId="7" fillId="0" borderId="0" xfId="0" applyNumberFormat="1" applyFont="1" applyFill="1" applyBorder="1" applyAlignment="1">
      <alignment horizontal="centerContinuous" vertical="center"/>
    </xf>
    <xf numFmtId="0" fontId="19" fillId="0" borderId="0" xfId="0" applyNumberFormat="1" applyFont="1" applyFill="1" applyBorder="1" applyAlignment="1">
      <alignment horizontal="centerContinuous" vertical="center"/>
    </xf>
    <xf numFmtId="0" fontId="19" fillId="0" borderId="0" xfId="0" applyFont="1" applyFill="1" applyBorder="1" applyAlignment="1">
      <alignment horizontal="centerContinuous" vertical="center"/>
    </xf>
    <xf numFmtId="187" fontId="19" fillId="0" borderId="0" xfId="0" applyNumberFormat="1" applyFont="1" applyFill="1" applyAlignment="1">
      <alignment horizontal="centerContinuous" vertical="center"/>
    </xf>
    <xf numFmtId="187" fontId="19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0" fontId="12" fillId="0" borderId="3" xfId="0" applyNumberFormat="1" applyFont="1" applyFill="1" applyBorder="1" applyAlignment="1">
      <alignment horizontal="center" vertical="center" wrapText="1"/>
    </xf>
    <xf numFmtId="187" fontId="12" fillId="0" borderId="3" xfId="0" applyNumberFormat="1" applyFont="1" applyFill="1" applyBorder="1" applyAlignment="1">
      <alignment horizontal="center" vertical="center"/>
    </xf>
    <xf numFmtId="187" fontId="12" fillId="0" borderId="0" xfId="0" applyNumberFormat="1" applyFont="1" applyFill="1" applyBorder="1" applyAlignment="1">
      <alignment horizontal="left" vertical="center"/>
    </xf>
    <xf numFmtId="38" fontId="15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38" fontId="18" fillId="0" borderId="0" xfId="0" applyNumberFormat="1" applyFont="1" applyFill="1" applyAlignment="1">
      <alignment vertical="center"/>
    </xf>
    <xf numFmtId="3" fontId="13" fillId="0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38" fontId="13" fillId="0" borderId="3" xfId="0" applyNumberFormat="1" applyFont="1" applyFill="1" applyBorder="1" applyAlignment="1">
      <alignment vertical="center"/>
    </xf>
    <xf numFmtId="38" fontId="15" fillId="0" borderId="3" xfId="0" applyNumberFormat="1" applyFont="1" applyFill="1" applyBorder="1" applyAlignment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3" borderId="3" xfId="0" applyFont="1" applyFill="1" applyBorder="1" applyAlignment="1">
      <alignment horizontal="center" vertical="center"/>
    </xf>
    <xf numFmtId="0" fontId="14" fillId="0" borderId="0" xfId="0" applyNumberFormat="1" applyFont="1" applyFill="1" applyAlignment="1">
      <alignment horizontal="centerContinuous" vertical="center"/>
    </xf>
    <xf numFmtId="0" fontId="14" fillId="0" borderId="0" xfId="0" applyNumberFormat="1" applyFont="1" applyFill="1" applyAlignment="1">
      <alignment horizontal="right" vertical="center"/>
    </xf>
    <xf numFmtId="0" fontId="21" fillId="0" borderId="0" xfId="0" applyNumberFormat="1" applyFont="1" applyFill="1" applyAlignment="1">
      <alignment vertical="center"/>
    </xf>
    <xf numFmtId="0" fontId="22" fillId="0" borderId="0" xfId="0" applyNumberFormat="1" applyFont="1" applyFill="1" applyAlignment="1">
      <alignment vertical="center"/>
    </xf>
    <xf numFmtId="179" fontId="9" fillId="0" borderId="1" xfId="0" applyNumberFormat="1" applyFont="1" applyBorder="1" applyAlignment="1" applyProtection="1">
      <alignment horizontal="centerContinuous" vertical="center"/>
    </xf>
    <xf numFmtId="182" fontId="9" fillId="0" borderId="1" xfId="0" applyNumberFormat="1" applyFont="1" applyBorder="1" applyAlignment="1" applyProtection="1">
      <alignment horizontal="centerContinuous" vertical="center"/>
    </xf>
    <xf numFmtId="182" fontId="9" fillId="0" borderId="6" xfId="0" applyNumberFormat="1" applyFont="1" applyBorder="1" applyAlignment="1">
      <alignment horizontal="centerContinuous" vertical="center"/>
    </xf>
    <xf numFmtId="179" fontId="9" fillId="0" borderId="6" xfId="0" applyNumberFormat="1" applyFont="1" applyBorder="1" applyAlignment="1">
      <alignment horizontal="centerContinuous" vertical="center" shrinkToFit="1"/>
    </xf>
    <xf numFmtId="179" fontId="9" fillId="0" borderId="9" xfId="0" applyNumberFormat="1" applyFont="1" applyBorder="1" applyAlignment="1">
      <alignment horizontal="centerContinuous" vertical="center" shrinkToFit="1"/>
    </xf>
    <xf numFmtId="0" fontId="15" fillId="0" borderId="1" xfId="0" applyNumberFormat="1" applyFont="1" applyFill="1" applyBorder="1" applyAlignment="1">
      <alignment vertical="center"/>
    </xf>
    <xf numFmtId="0" fontId="15" fillId="0" borderId="9" xfId="0" applyNumberFormat="1" applyFont="1" applyFill="1" applyBorder="1" applyAlignment="1">
      <alignment vertical="center"/>
    </xf>
    <xf numFmtId="0" fontId="15" fillId="0" borderId="1" xfId="0" applyNumberFormat="1" applyFont="1" applyFill="1" applyBorder="1" applyAlignment="1">
      <alignment horizontal="right" vertical="center"/>
    </xf>
    <xf numFmtId="38" fontId="8" fillId="0" borderId="0" xfId="0" applyNumberFormat="1" applyFont="1" applyAlignment="1" applyProtection="1">
      <alignment horizontal="left" vertical="center"/>
    </xf>
    <xf numFmtId="0" fontId="13" fillId="0" borderId="3" xfId="0" quotePrefix="1" applyFont="1" applyFill="1" applyBorder="1" applyAlignment="1">
      <alignment horizontal="center" vertical="center" shrinkToFit="1"/>
    </xf>
    <xf numFmtId="0" fontId="15" fillId="0" borderId="3" xfId="0" quotePrefix="1" applyFont="1" applyFill="1" applyBorder="1" applyAlignment="1">
      <alignment horizontal="center" vertical="center" shrinkToFit="1"/>
    </xf>
    <xf numFmtId="0" fontId="14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4" fillId="35" borderId="0" xfId="0" applyFont="1" applyFill="1" applyAlignment="1">
      <alignment vertical="center"/>
    </xf>
    <xf numFmtId="38" fontId="12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horizontal="centerContinuous" vertical="center"/>
    </xf>
    <xf numFmtId="38" fontId="12" fillId="2" borderId="0" xfId="0" applyNumberFormat="1" applyFont="1" applyFill="1" applyAlignment="1">
      <alignment horizontal="centerContinuous" vertical="center"/>
    </xf>
    <xf numFmtId="0" fontId="3" fillId="2" borderId="0" xfId="0" applyNumberFormat="1" applyFont="1" applyFill="1" applyAlignment="1">
      <alignment horizontal="left" vertical="center"/>
    </xf>
    <xf numFmtId="0" fontId="14" fillId="2" borderId="0" xfId="0" applyNumberFormat="1" applyFont="1" applyFill="1" applyAlignment="1">
      <alignment horizontal="center" vertical="center"/>
    </xf>
    <xf numFmtId="38" fontId="14" fillId="2" borderId="0" xfId="0" applyNumberFormat="1" applyFont="1" applyFill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 wrapText="1"/>
    </xf>
    <xf numFmtId="187" fontId="12" fillId="2" borderId="3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vertical="center"/>
    </xf>
    <xf numFmtId="41" fontId="13" fillId="2" borderId="3" xfId="0" applyNumberFormat="1" applyFont="1" applyFill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17" fillId="0" borderId="0" xfId="0" applyFont="1" applyFill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Continuous" vertical="center"/>
    </xf>
    <xf numFmtId="0" fontId="12" fillId="0" borderId="0" xfId="0" applyFont="1" applyFill="1" applyAlignment="1">
      <alignment horizontal="center" vertical="center"/>
    </xf>
    <xf numFmtId="0" fontId="13" fillId="0" borderId="5" xfId="0" applyNumberFormat="1" applyFont="1" applyFill="1" applyBorder="1" applyAlignment="1">
      <alignment horizontal="left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/>
    </xf>
    <xf numFmtId="0" fontId="13" fillId="0" borderId="3" xfId="0" applyNumberFormat="1" applyFont="1" applyFill="1" applyBorder="1" applyAlignment="1">
      <alignment vertical="center"/>
    </xf>
    <xf numFmtId="0" fontId="12" fillId="0" borderId="3" xfId="0" quotePrefix="1" applyNumberFormat="1" applyFont="1" applyFill="1" applyBorder="1" applyAlignment="1">
      <alignment horizontal="center" vertical="center"/>
    </xf>
    <xf numFmtId="0" fontId="12" fillId="0" borderId="3" xfId="0" quotePrefix="1" applyNumberFormat="1" applyFont="1" applyFill="1" applyBorder="1" applyAlignment="1">
      <alignment horizontal="center" vertical="center" shrinkToFit="1"/>
    </xf>
    <xf numFmtId="0" fontId="12" fillId="0" borderId="1" xfId="0" quotePrefix="1" applyNumberFormat="1" applyFont="1" applyFill="1" applyBorder="1" applyAlignment="1">
      <alignment horizontal="center" vertical="center"/>
    </xf>
    <xf numFmtId="0" fontId="12" fillId="0" borderId="9" xfId="0" quotePrefix="1" applyNumberFormat="1" applyFont="1" applyFill="1" applyBorder="1" applyAlignment="1">
      <alignment horizontal="center" vertical="center"/>
    </xf>
    <xf numFmtId="41" fontId="12" fillId="0" borderId="3" xfId="0" applyNumberFormat="1" applyFont="1" applyFill="1" applyBorder="1" applyAlignment="1">
      <alignment horizontal="center" vertical="center"/>
    </xf>
    <xf numFmtId="38" fontId="12" fillId="0" borderId="3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right" vertical="center"/>
    </xf>
    <xf numFmtId="38" fontId="13" fillId="0" borderId="3" xfId="0" applyNumberFormat="1" applyFont="1" applyFill="1" applyBorder="1" applyAlignment="1">
      <alignment horizontal="right" vertical="center"/>
    </xf>
    <xf numFmtId="3" fontId="13" fillId="0" borderId="1" xfId="0" applyNumberFormat="1" applyFont="1" applyFill="1" applyBorder="1" applyAlignment="1">
      <alignment horizontal="right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right" vertical="center"/>
    </xf>
    <xf numFmtId="0" fontId="13" fillId="0" borderId="5" xfId="0" applyNumberFormat="1" applyFont="1" applyFill="1" applyBorder="1" applyAlignment="1">
      <alignment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15" fillId="0" borderId="3" xfId="0" quotePrefix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38" fontId="15" fillId="0" borderId="9" xfId="0" applyNumberFormat="1" applyFont="1" applyFill="1" applyBorder="1" applyAlignment="1">
      <alignment horizontal="right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79" fontId="9" fillId="0" borderId="5" xfId="0" applyNumberFormat="1" applyFont="1" applyBorder="1" applyAlignment="1" applyProtection="1">
      <alignment horizontal="center" vertical="center" textRotation="255"/>
    </xf>
    <xf numFmtId="179" fontId="9" fillId="0" borderId="8" xfId="0" applyNumberFormat="1" applyFont="1" applyBorder="1" applyAlignment="1" applyProtection="1">
      <alignment horizontal="center" vertical="center" textRotation="255"/>
    </xf>
    <xf numFmtId="179" fontId="9" fillId="0" borderId="4" xfId="0" applyNumberFormat="1" applyFont="1" applyBorder="1" applyAlignment="1" applyProtection="1">
      <alignment horizontal="center" vertical="center" textRotation="255"/>
    </xf>
    <xf numFmtId="0" fontId="9" fillId="0" borderId="1" xfId="0" applyNumberFormat="1" applyFont="1" applyBorder="1" applyAlignment="1" applyProtection="1">
      <alignment horizontal="center" vertical="center" shrinkToFit="1"/>
    </xf>
    <xf numFmtId="0" fontId="9" fillId="0" borderId="6" xfId="0" applyNumberFormat="1" applyFont="1" applyBorder="1" applyAlignment="1" applyProtection="1">
      <alignment horizontal="center" vertical="center" shrinkToFit="1"/>
    </xf>
    <xf numFmtId="0" fontId="9" fillId="0" borderId="3" xfId="0" applyNumberFormat="1" applyFont="1" applyBorder="1" applyAlignment="1" applyProtection="1">
      <alignment horizontal="center" vertical="center" textRotation="255"/>
    </xf>
    <xf numFmtId="179" fontId="9" fillId="0" borderId="3" xfId="0" applyNumberFormat="1" applyFont="1" applyBorder="1" applyAlignment="1" applyProtection="1">
      <alignment horizontal="center" vertical="center" textRotation="255"/>
    </xf>
    <xf numFmtId="0" fontId="12" fillId="0" borderId="1" xfId="0" quotePrefix="1" applyNumberFormat="1" applyFont="1" applyFill="1" applyBorder="1" applyAlignment="1">
      <alignment horizontal="center" vertical="center"/>
    </xf>
    <xf numFmtId="0" fontId="12" fillId="0" borderId="9" xfId="0" quotePrefix="1" applyNumberFormat="1" applyFont="1" applyFill="1" applyBorder="1" applyAlignment="1">
      <alignment horizontal="center" vertical="center"/>
    </xf>
    <xf numFmtId="41" fontId="12" fillId="0" borderId="3" xfId="0" applyNumberFormat="1" applyFont="1" applyFill="1" applyBorder="1" applyAlignment="1">
      <alignment horizontal="center" vertical="center"/>
    </xf>
    <xf numFmtId="0" fontId="12" fillId="0" borderId="3" xfId="0" quotePrefix="1" applyNumberFormat="1" applyFont="1" applyFill="1" applyBorder="1" applyAlignment="1">
      <alignment horizontal="center" vertical="center"/>
    </xf>
    <xf numFmtId="0" fontId="12" fillId="0" borderId="3" xfId="0" quotePrefix="1" applyNumberFormat="1" applyFont="1" applyFill="1" applyBorder="1" applyAlignment="1">
      <alignment horizontal="center" vertical="center" shrinkToFit="1"/>
    </xf>
    <xf numFmtId="0" fontId="12" fillId="0" borderId="3" xfId="0" quotePrefix="1" applyFont="1" applyFill="1" applyBorder="1" applyAlignment="1">
      <alignment horizontal="center" vertical="center"/>
    </xf>
    <xf numFmtId="38" fontId="12" fillId="0" borderId="3" xfId="0" applyNumberFormat="1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186" fontId="12" fillId="0" borderId="3" xfId="0" applyNumberFormat="1" applyFont="1" applyFill="1" applyBorder="1" applyAlignment="1">
      <alignment horizontal="center" vertical="center"/>
    </xf>
    <xf numFmtId="38" fontId="12" fillId="2" borderId="5" xfId="0" applyNumberFormat="1" applyFont="1" applyFill="1" applyBorder="1" applyAlignment="1">
      <alignment horizontal="center" vertical="center"/>
    </xf>
    <xf numFmtId="38" fontId="12" fillId="2" borderId="4" xfId="0" applyNumberFormat="1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center" vertical="center"/>
    </xf>
    <xf numFmtId="186" fontId="12" fillId="0" borderId="12" xfId="0" applyNumberFormat="1" applyFont="1" applyFill="1" applyBorder="1" applyAlignment="1">
      <alignment horizontal="center" vertical="center"/>
    </xf>
    <xf numFmtId="186" fontId="12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46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4"/>
    <cellStyle name="백분율 2" xfId="43"/>
    <cellStyle name="보통" xfId="8" builtinId="28" customBuiltin="1"/>
    <cellStyle name="설명 텍스트" xfId="15" builtinId="53" customBuiltin="1"/>
    <cellStyle name="셀 확인" xfId="13" builtinId="23" customBuiltin="1"/>
    <cellStyle name="쉼표 [0] 2" xfId="42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1"/>
    <cellStyle name="표준 3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Zeros="0" tabSelected="1" zoomScale="85" zoomScaleNormal="85" workbookViewId="0">
      <pane xSplit="5" ySplit="6" topLeftCell="F7" activePane="bottomRight" state="frozen"/>
      <selection pane="topRight"/>
      <selection pane="bottomLeft"/>
      <selection pane="bottomRight" activeCell="M13" sqref="M13"/>
    </sheetView>
  </sheetViews>
  <sheetFormatPr defaultColWidth="9.44140625" defaultRowHeight="18" customHeight="1" x14ac:dyDescent="0.15"/>
  <cols>
    <col min="1" max="2" width="3.33203125" style="3" customWidth="1"/>
    <col min="3" max="3" width="11" style="3" customWidth="1"/>
    <col min="4" max="4" width="5.33203125" style="3" customWidth="1"/>
    <col min="5" max="5" width="4" style="3" bestFit="1" customWidth="1"/>
    <col min="6" max="6" width="17.44140625" style="8" customWidth="1"/>
    <col min="7" max="8" width="5.77734375" style="48" customWidth="1"/>
    <col min="9" max="9" width="1.88671875" style="48" customWidth="1"/>
    <col min="10" max="10" width="10.21875" style="48" customWidth="1"/>
    <col min="11" max="11" width="4" style="48" customWidth="1"/>
    <col min="12" max="12" width="2.21875" style="48" customWidth="1"/>
    <col min="13" max="13" width="15.109375" style="48" bestFit="1" customWidth="1"/>
    <col min="14" max="14" width="10.21875" style="3" bestFit="1" customWidth="1"/>
    <col min="15" max="16384" width="9.44140625" style="3"/>
  </cols>
  <sheetData>
    <row r="1" spans="1:12" ht="11.25" customHeight="1" x14ac:dyDescent="0.15">
      <c r="A1" s="1"/>
      <c r="B1" s="1"/>
      <c r="C1" s="1"/>
      <c r="D1" s="1"/>
      <c r="E1" s="1"/>
      <c r="F1" s="2"/>
      <c r="G1" s="34"/>
      <c r="H1" s="34"/>
      <c r="I1" s="34"/>
      <c r="J1" s="34"/>
      <c r="K1" s="34"/>
      <c r="L1" s="34"/>
    </row>
    <row r="2" spans="1:12" ht="22.5" x14ac:dyDescent="0.15">
      <c r="A2" s="4" t="s">
        <v>1</v>
      </c>
      <c r="B2" s="5"/>
      <c r="C2" s="5"/>
      <c r="D2" s="5"/>
      <c r="E2" s="5"/>
      <c r="F2" s="6"/>
      <c r="G2" s="35"/>
      <c r="H2" s="35"/>
      <c r="I2" s="35"/>
      <c r="J2" s="35"/>
      <c r="K2" s="35"/>
      <c r="L2" s="35"/>
    </row>
    <row r="3" spans="1:12" ht="12.95" customHeight="1" x14ac:dyDescent="0.15">
      <c r="A3" s="7"/>
      <c r="B3" s="5"/>
      <c r="C3" s="5"/>
      <c r="D3" s="5"/>
      <c r="E3" s="5"/>
      <c r="F3" s="6"/>
      <c r="G3" s="35"/>
      <c r="H3" s="35"/>
      <c r="I3" s="35"/>
      <c r="J3" s="35"/>
      <c r="K3" s="35"/>
      <c r="L3" s="35"/>
    </row>
    <row r="4" spans="1:12" ht="12.95" customHeight="1" x14ac:dyDescent="0.15">
      <c r="A4" s="169" t="s">
        <v>143</v>
      </c>
      <c r="B4" s="5"/>
      <c r="C4" s="5"/>
      <c r="D4" s="5"/>
      <c r="E4" s="5"/>
      <c r="F4" s="6"/>
      <c r="G4" s="35"/>
      <c r="H4" s="241"/>
      <c r="I4" s="37" t="s">
        <v>214</v>
      </c>
      <c r="J4" s="37"/>
      <c r="K4" s="37"/>
      <c r="L4" s="37"/>
    </row>
    <row r="5" spans="1:12" ht="13.5" x14ac:dyDescent="0.15">
      <c r="B5" s="1"/>
      <c r="C5" s="1"/>
      <c r="D5" s="1"/>
      <c r="E5" s="1"/>
      <c r="F5" s="2"/>
      <c r="G5" s="34"/>
      <c r="H5" s="34"/>
      <c r="I5" s="34"/>
      <c r="J5" s="36"/>
      <c r="K5" s="37"/>
      <c r="L5" s="38" t="s">
        <v>2</v>
      </c>
    </row>
    <row r="6" spans="1:12" ht="18" customHeight="1" x14ac:dyDescent="0.15">
      <c r="A6" s="52" t="s">
        <v>3</v>
      </c>
      <c r="B6" s="53"/>
      <c r="C6" s="54"/>
      <c r="D6" s="54"/>
      <c r="E6" s="54"/>
      <c r="F6" s="55" t="s">
        <v>4</v>
      </c>
      <c r="G6" s="56" t="s">
        <v>5</v>
      </c>
      <c r="H6" s="57"/>
      <c r="I6" s="57"/>
      <c r="J6" s="57"/>
      <c r="K6" s="57"/>
      <c r="L6" s="58"/>
    </row>
    <row r="7" spans="1:12" ht="15" customHeight="1" x14ac:dyDescent="0.15">
      <c r="A7" s="217" t="s">
        <v>6</v>
      </c>
      <c r="B7" s="223" t="s">
        <v>57</v>
      </c>
      <c r="C7" s="161" t="s">
        <v>7</v>
      </c>
      <c r="D7" s="13"/>
      <c r="E7" s="13"/>
      <c r="F7" s="12">
        <f>+공종별집계표!C11</f>
        <v>0</v>
      </c>
      <c r="G7" s="25" t="s">
        <v>8</v>
      </c>
      <c r="H7" s="25"/>
      <c r="I7" s="25"/>
      <c r="J7" s="25"/>
      <c r="K7" s="25"/>
      <c r="L7" s="43"/>
    </row>
    <row r="8" spans="1:12" ht="15" customHeight="1" x14ac:dyDescent="0.15">
      <c r="A8" s="218"/>
      <c r="B8" s="223"/>
      <c r="C8" s="161" t="s">
        <v>9</v>
      </c>
      <c r="D8" s="13"/>
      <c r="E8" s="13"/>
      <c r="F8" s="12"/>
      <c r="G8" s="25"/>
      <c r="H8" s="25"/>
      <c r="I8" s="25"/>
      <c r="J8" s="25"/>
      <c r="K8" s="25"/>
      <c r="L8" s="43"/>
    </row>
    <row r="9" spans="1:12" ht="15" customHeight="1" x14ac:dyDescent="0.15">
      <c r="A9" s="218"/>
      <c r="B9" s="223"/>
      <c r="C9" s="162" t="s">
        <v>31</v>
      </c>
      <c r="D9" s="163"/>
      <c r="E9" s="163"/>
      <c r="F9" s="12"/>
      <c r="G9" s="25"/>
      <c r="H9" s="25"/>
      <c r="I9" s="25"/>
      <c r="J9" s="25"/>
      <c r="K9" s="25"/>
      <c r="L9" s="43"/>
    </row>
    <row r="10" spans="1:12" ht="15" customHeight="1" x14ac:dyDescent="0.15">
      <c r="A10" s="218"/>
      <c r="B10" s="223"/>
      <c r="C10" s="9" t="s">
        <v>10</v>
      </c>
      <c r="D10" s="13"/>
      <c r="E10" s="13"/>
      <c r="F10" s="12">
        <f>F7+F8-F9</f>
        <v>0</v>
      </c>
      <c r="G10" s="25"/>
      <c r="H10" s="25"/>
      <c r="I10" s="25"/>
      <c r="J10" s="25"/>
      <c r="K10" s="25"/>
      <c r="L10" s="43"/>
    </row>
    <row r="11" spans="1:12" ht="15" customHeight="1" x14ac:dyDescent="0.15">
      <c r="A11" s="218"/>
      <c r="B11" s="223" t="s">
        <v>58</v>
      </c>
      <c r="C11" s="161" t="s">
        <v>11</v>
      </c>
      <c r="D11" s="13"/>
      <c r="E11" s="13"/>
      <c r="F11" s="12">
        <f>+공종별집계표!D11</f>
        <v>0</v>
      </c>
      <c r="G11" s="25" t="str">
        <f>+G7</f>
        <v xml:space="preserve"> &lt; 표 1 &gt; 참조</v>
      </c>
      <c r="H11" s="25"/>
      <c r="I11" s="25"/>
      <c r="J11" s="25"/>
      <c r="K11" s="25"/>
      <c r="L11" s="43"/>
    </row>
    <row r="12" spans="1:12" ht="15" customHeight="1" x14ac:dyDescent="0.15">
      <c r="A12" s="218"/>
      <c r="B12" s="223"/>
      <c r="C12" s="161" t="s">
        <v>12</v>
      </c>
      <c r="D12" s="13"/>
      <c r="E12" s="13"/>
      <c r="F12" s="12"/>
      <c r="G12" s="25" t="s">
        <v>13</v>
      </c>
      <c r="H12" s="25"/>
      <c r="I12" s="25"/>
      <c r="J12" s="25"/>
      <c r="K12" s="25"/>
      <c r="L12" s="43"/>
    </row>
    <row r="13" spans="1:12" ht="15" customHeight="1" x14ac:dyDescent="0.15">
      <c r="A13" s="218"/>
      <c r="B13" s="223"/>
      <c r="C13" s="9" t="s">
        <v>14</v>
      </c>
      <c r="D13" s="10"/>
      <c r="E13" s="11"/>
      <c r="F13" s="12"/>
      <c r="G13" s="40"/>
      <c r="H13" s="40"/>
      <c r="I13" s="40"/>
      <c r="J13" s="40"/>
      <c r="K13" s="40"/>
      <c r="L13" s="41"/>
    </row>
    <row r="14" spans="1:12" ht="15" customHeight="1" x14ac:dyDescent="0.15">
      <c r="A14" s="218"/>
      <c r="B14" s="222" t="s">
        <v>56</v>
      </c>
      <c r="C14" s="50" t="s">
        <v>32</v>
      </c>
      <c r="D14" s="13"/>
      <c r="E14" s="14"/>
      <c r="F14" s="12"/>
      <c r="G14" s="25" t="s">
        <v>15</v>
      </c>
      <c r="H14" s="25"/>
      <c r="I14" s="25"/>
      <c r="J14" s="25"/>
      <c r="K14" s="25"/>
      <c r="L14" s="43"/>
    </row>
    <row r="15" spans="1:12" ht="15" customHeight="1" x14ac:dyDescent="0.15">
      <c r="A15" s="218"/>
      <c r="B15" s="222"/>
      <c r="C15" s="50" t="s">
        <v>33</v>
      </c>
      <c r="D15" s="13"/>
      <c r="E15" s="14"/>
      <c r="F15" s="12"/>
      <c r="G15" s="25"/>
      <c r="H15" s="25"/>
      <c r="I15" s="25"/>
      <c r="J15" s="25"/>
      <c r="K15" s="25"/>
      <c r="L15" s="43"/>
    </row>
    <row r="16" spans="1:12" ht="15" customHeight="1" x14ac:dyDescent="0.15">
      <c r="A16" s="218"/>
      <c r="B16" s="222"/>
      <c r="C16" s="50" t="s">
        <v>34</v>
      </c>
      <c r="D16" s="13"/>
      <c r="E16" s="14"/>
      <c r="F16" s="12"/>
      <c r="G16" s="25"/>
      <c r="H16" s="25"/>
      <c r="I16" s="25"/>
      <c r="J16" s="25"/>
      <c r="K16" s="25"/>
      <c r="L16" s="43"/>
    </row>
    <row r="17" spans="1:12" ht="15" customHeight="1" x14ac:dyDescent="0.15">
      <c r="A17" s="218"/>
      <c r="B17" s="222"/>
      <c r="C17" s="50" t="s">
        <v>120</v>
      </c>
      <c r="D17" s="13"/>
      <c r="E17" s="14"/>
      <c r="F17" s="12"/>
      <c r="G17" s="25"/>
      <c r="H17" s="25"/>
      <c r="I17" s="25"/>
      <c r="J17" s="25"/>
      <c r="K17" s="25"/>
      <c r="L17" s="43"/>
    </row>
    <row r="18" spans="1:12" ht="15" customHeight="1" x14ac:dyDescent="0.15">
      <c r="A18" s="218"/>
      <c r="B18" s="222"/>
      <c r="C18" s="50" t="s">
        <v>35</v>
      </c>
      <c r="D18" s="13"/>
      <c r="E18" s="14"/>
      <c r="F18" s="12"/>
      <c r="G18" s="25"/>
      <c r="H18" s="25"/>
      <c r="I18" s="25"/>
      <c r="J18" s="25"/>
      <c r="K18" s="25"/>
      <c r="L18" s="43"/>
    </row>
    <row r="19" spans="1:12" ht="15" customHeight="1" x14ac:dyDescent="0.15">
      <c r="A19" s="218"/>
      <c r="B19" s="222"/>
      <c r="C19" s="50" t="s">
        <v>36</v>
      </c>
      <c r="D19" s="13"/>
      <c r="E19" s="14"/>
      <c r="F19" s="12"/>
      <c r="G19" s="25"/>
      <c r="H19" s="25"/>
      <c r="I19" s="25"/>
      <c r="J19" s="25"/>
      <c r="K19" s="25"/>
      <c r="L19" s="43"/>
    </row>
    <row r="20" spans="1:12" ht="15" customHeight="1" x14ac:dyDescent="0.15">
      <c r="A20" s="218"/>
      <c r="B20" s="222"/>
      <c r="C20" s="50" t="s">
        <v>37</v>
      </c>
      <c r="D20" s="13"/>
      <c r="E20" s="14"/>
      <c r="F20" s="12"/>
      <c r="G20" s="25"/>
      <c r="H20" s="25"/>
      <c r="I20" s="25"/>
      <c r="J20" s="25"/>
      <c r="K20" s="25"/>
      <c r="L20" s="43"/>
    </row>
    <row r="21" spans="1:12" ht="15" customHeight="1" x14ac:dyDescent="0.15">
      <c r="A21" s="218"/>
      <c r="B21" s="222"/>
      <c r="C21" s="50" t="s">
        <v>38</v>
      </c>
      <c r="D21" s="13"/>
      <c r="E21" s="14"/>
      <c r="F21" s="12"/>
      <c r="G21" s="25"/>
      <c r="H21" s="25"/>
      <c r="I21" s="25"/>
      <c r="J21" s="25"/>
      <c r="K21" s="25"/>
      <c r="L21" s="43"/>
    </row>
    <row r="22" spans="1:12" ht="15" customHeight="1" x14ac:dyDescent="0.15">
      <c r="A22" s="218"/>
      <c r="B22" s="222"/>
      <c r="C22" s="50" t="s">
        <v>39</v>
      </c>
      <c r="D22" s="13"/>
      <c r="E22" s="14"/>
      <c r="F22" s="12"/>
      <c r="G22" s="25"/>
      <c r="H22" s="25"/>
      <c r="I22" s="25"/>
      <c r="J22" s="25"/>
      <c r="K22" s="25"/>
      <c r="L22" s="43"/>
    </row>
    <row r="23" spans="1:12" ht="15" customHeight="1" x14ac:dyDescent="0.15">
      <c r="A23" s="218"/>
      <c r="B23" s="222"/>
      <c r="C23" s="50" t="s">
        <v>40</v>
      </c>
      <c r="D23" s="13"/>
      <c r="E23" s="14"/>
      <c r="F23" s="12"/>
      <c r="G23" s="25"/>
      <c r="H23" s="25"/>
      <c r="I23" s="25"/>
      <c r="J23" s="25"/>
      <c r="K23" s="25"/>
      <c r="L23" s="43"/>
    </row>
    <row r="24" spans="1:12" ht="15" customHeight="1" x14ac:dyDescent="0.15">
      <c r="A24" s="218"/>
      <c r="B24" s="222"/>
      <c r="C24" s="50" t="s">
        <v>41</v>
      </c>
      <c r="D24" s="13"/>
      <c r="E24" s="14"/>
      <c r="F24" s="12"/>
      <c r="G24" s="25"/>
      <c r="H24" s="25"/>
      <c r="I24" s="25"/>
      <c r="J24" s="25"/>
      <c r="K24" s="25"/>
      <c r="L24" s="43"/>
    </row>
    <row r="25" spans="1:12" ht="15" customHeight="1" x14ac:dyDescent="0.15">
      <c r="A25" s="218"/>
      <c r="B25" s="222"/>
      <c r="C25" s="50" t="s">
        <v>42</v>
      </c>
      <c r="D25" s="13"/>
      <c r="E25" s="14"/>
      <c r="F25" s="12"/>
      <c r="G25" s="25"/>
      <c r="H25" s="25"/>
      <c r="I25" s="25"/>
      <c r="J25" s="25"/>
      <c r="K25" s="25"/>
      <c r="L25" s="43"/>
    </row>
    <row r="26" spans="1:12" ht="15" customHeight="1" x14ac:dyDescent="0.15">
      <c r="A26" s="218"/>
      <c r="B26" s="222"/>
      <c r="C26" s="50" t="s">
        <v>43</v>
      </c>
      <c r="D26" s="13"/>
      <c r="E26" s="14"/>
      <c r="F26" s="12"/>
      <c r="G26" s="25"/>
      <c r="H26" s="25"/>
      <c r="I26" s="25"/>
      <c r="J26" s="25"/>
      <c r="K26" s="25"/>
      <c r="L26" s="43"/>
    </row>
    <row r="27" spans="1:12" ht="15" customHeight="1" x14ac:dyDescent="0.15">
      <c r="A27" s="218"/>
      <c r="B27" s="222"/>
      <c r="C27" s="50" t="s">
        <v>44</v>
      </c>
      <c r="D27" s="13"/>
      <c r="E27" s="14"/>
      <c r="F27" s="12"/>
      <c r="G27" s="25"/>
      <c r="H27" s="25"/>
      <c r="I27" s="25"/>
      <c r="J27" s="25"/>
      <c r="K27" s="25"/>
      <c r="L27" s="43"/>
    </row>
    <row r="28" spans="1:12" ht="15" customHeight="1" x14ac:dyDescent="0.15">
      <c r="A28" s="218"/>
      <c r="B28" s="222"/>
      <c r="C28" s="50" t="s">
        <v>45</v>
      </c>
      <c r="D28" s="13"/>
      <c r="E28" s="14"/>
      <c r="F28" s="12"/>
      <c r="G28" s="25"/>
      <c r="H28" s="25"/>
      <c r="I28" s="25"/>
      <c r="J28" s="25"/>
      <c r="K28" s="25"/>
      <c r="L28" s="43"/>
    </row>
    <row r="29" spans="1:12" ht="15" customHeight="1" x14ac:dyDescent="0.15">
      <c r="A29" s="218"/>
      <c r="B29" s="222"/>
      <c r="C29" s="50" t="s">
        <v>46</v>
      </c>
      <c r="D29" s="13"/>
      <c r="E29" s="14"/>
      <c r="F29" s="12"/>
      <c r="G29" s="25"/>
      <c r="H29" s="25"/>
      <c r="I29" s="25"/>
      <c r="J29" s="25"/>
      <c r="K29" s="25"/>
      <c r="L29" s="43"/>
    </row>
    <row r="30" spans="1:12" ht="15" customHeight="1" x14ac:dyDescent="0.15">
      <c r="A30" s="218"/>
      <c r="B30" s="222"/>
      <c r="C30" s="50" t="s">
        <v>47</v>
      </c>
      <c r="D30" s="13"/>
      <c r="E30" s="14"/>
      <c r="F30" s="49"/>
      <c r="G30" s="25"/>
      <c r="H30" s="25"/>
      <c r="I30" s="25"/>
      <c r="J30" s="25"/>
      <c r="K30" s="25"/>
      <c r="L30" s="43"/>
    </row>
    <row r="31" spans="1:12" ht="15" customHeight="1" x14ac:dyDescent="0.15">
      <c r="A31" s="218"/>
      <c r="B31" s="222"/>
      <c r="C31" s="50" t="s">
        <v>48</v>
      </c>
      <c r="D31" s="13"/>
      <c r="E31" s="14"/>
      <c r="F31" s="12"/>
      <c r="G31" s="25"/>
      <c r="H31" s="25"/>
      <c r="I31" s="25"/>
      <c r="J31" s="25"/>
      <c r="K31" s="25"/>
      <c r="L31" s="43"/>
    </row>
    <row r="32" spans="1:12" ht="15" customHeight="1" x14ac:dyDescent="0.15">
      <c r="A32" s="218"/>
      <c r="B32" s="222"/>
      <c r="C32" s="50" t="s">
        <v>49</v>
      </c>
      <c r="D32" s="13"/>
      <c r="E32" s="14"/>
      <c r="F32" s="12"/>
      <c r="G32" s="25"/>
      <c r="H32" s="25"/>
      <c r="I32" s="25"/>
      <c r="J32" s="25"/>
      <c r="K32" s="25"/>
      <c r="L32" s="43"/>
    </row>
    <row r="33" spans="1:12" ht="15" customHeight="1" x14ac:dyDescent="0.15">
      <c r="A33" s="218"/>
      <c r="B33" s="222"/>
      <c r="C33" s="50" t="s">
        <v>50</v>
      </c>
      <c r="D33" s="13"/>
      <c r="E33" s="14"/>
      <c r="F33" s="12"/>
      <c r="G33" s="25"/>
      <c r="H33" s="25"/>
      <c r="I33" s="25"/>
      <c r="J33" s="25"/>
      <c r="K33" s="25"/>
      <c r="L33" s="43"/>
    </row>
    <row r="34" spans="1:12" ht="15" customHeight="1" x14ac:dyDescent="0.15">
      <c r="A34" s="218"/>
      <c r="B34" s="222"/>
      <c r="C34" s="50" t="s">
        <v>51</v>
      </c>
      <c r="D34" s="13"/>
      <c r="E34" s="14"/>
      <c r="F34" s="12"/>
      <c r="G34" s="25"/>
      <c r="H34" s="25"/>
      <c r="I34" s="25"/>
      <c r="J34" s="25"/>
      <c r="K34" s="25"/>
      <c r="L34" s="43"/>
    </row>
    <row r="35" spans="1:12" ht="15" customHeight="1" x14ac:dyDescent="0.15">
      <c r="A35" s="218"/>
      <c r="B35" s="222"/>
      <c r="C35" s="50" t="s">
        <v>52</v>
      </c>
      <c r="D35" s="13"/>
      <c r="E35" s="14"/>
      <c r="F35" s="12"/>
      <c r="G35" s="25"/>
      <c r="H35" s="25"/>
      <c r="I35" s="25"/>
      <c r="J35" s="25"/>
      <c r="K35" s="25"/>
      <c r="L35" s="43"/>
    </row>
    <row r="36" spans="1:12" ht="15" customHeight="1" x14ac:dyDescent="0.15">
      <c r="A36" s="218"/>
      <c r="B36" s="222"/>
      <c r="C36" s="50" t="s">
        <v>53</v>
      </c>
      <c r="D36" s="13"/>
      <c r="E36" s="14"/>
      <c r="F36" s="12"/>
      <c r="G36" s="25"/>
      <c r="H36" s="25"/>
      <c r="I36" s="25"/>
      <c r="J36" s="25"/>
      <c r="K36" s="25"/>
      <c r="L36" s="43"/>
    </row>
    <row r="37" spans="1:12" ht="15" customHeight="1" x14ac:dyDescent="0.15">
      <c r="A37" s="218"/>
      <c r="B37" s="222"/>
      <c r="C37" s="50" t="s">
        <v>54</v>
      </c>
      <c r="D37" s="13"/>
      <c r="E37" s="14"/>
      <c r="F37" s="12"/>
      <c r="G37" s="25"/>
      <c r="H37" s="25"/>
      <c r="I37" s="25"/>
      <c r="J37" s="25"/>
      <c r="K37" s="25"/>
      <c r="L37" s="43"/>
    </row>
    <row r="38" spans="1:12" ht="15" customHeight="1" x14ac:dyDescent="0.15">
      <c r="A38" s="218"/>
      <c r="B38" s="222"/>
      <c r="C38" s="59" t="s">
        <v>60</v>
      </c>
      <c r="D38" s="164"/>
      <c r="E38" s="165"/>
      <c r="F38" s="12"/>
      <c r="G38" s="25"/>
      <c r="H38" s="25"/>
      <c r="I38" s="25"/>
      <c r="J38" s="25"/>
      <c r="K38" s="25"/>
      <c r="L38" s="43"/>
    </row>
    <row r="39" spans="1:12" ht="15" customHeight="1" x14ac:dyDescent="0.15">
      <c r="A39" s="218"/>
      <c r="B39" s="222"/>
      <c r="C39" s="50" t="s">
        <v>55</v>
      </c>
      <c r="D39" s="13"/>
      <c r="E39" s="14"/>
      <c r="F39" s="12"/>
      <c r="G39" s="25"/>
      <c r="H39" s="25"/>
      <c r="I39" s="25"/>
      <c r="J39" s="25"/>
      <c r="K39" s="25"/>
      <c r="L39" s="43"/>
    </row>
    <row r="40" spans="1:12" ht="15" customHeight="1" x14ac:dyDescent="0.15">
      <c r="A40" s="219"/>
      <c r="B40" s="222"/>
      <c r="C40" s="9" t="s">
        <v>16</v>
      </c>
      <c r="D40" s="13"/>
      <c r="E40" s="14"/>
      <c r="F40" s="12"/>
      <c r="G40" s="42"/>
      <c r="H40" s="25"/>
      <c r="I40" s="25"/>
      <c r="J40" s="25"/>
      <c r="K40" s="25"/>
      <c r="L40" s="43"/>
    </row>
    <row r="41" spans="1:12" ht="15" customHeight="1" x14ac:dyDescent="0.15">
      <c r="A41" s="17" t="s">
        <v>17</v>
      </c>
      <c r="B41" s="15"/>
      <c r="C41" s="18"/>
      <c r="D41" s="15"/>
      <c r="E41" s="15"/>
      <c r="F41" s="12"/>
      <c r="G41" s="47" t="s">
        <v>18</v>
      </c>
      <c r="H41" s="25"/>
      <c r="I41" s="25"/>
      <c r="J41" s="25"/>
      <c r="K41" s="25"/>
      <c r="L41" s="43"/>
    </row>
    <row r="42" spans="1:12" ht="15" customHeight="1" x14ac:dyDescent="0.15">
      <c r="A42" s="19" t="s">
        <v>19</v>
      </c>
      <c r="B42" s="16"/>
      <c r="C42" s="15"/>
      <c r="D42" s="20" t="e">
        <f>+#REF!*100</f>
        <v>#REF!</v>
      </c>
      <c r="E42" s="18" t="s">
        <v>20</v>
      </c>
      <c r="F42" s="12"/>
      <c r="G42" s="47" t="s">
        <v>21</v>
      </c>
      <c r="H42" s="45" t="e">
        <f>+D42</f>
        <v>#REF!</v>
      </c>
      <c r="I42" s="44" t="s">
        <v>22</v>
      </c>
      <c r="J42" s="25"/>
      <c r="K42" s="25"/>
      <c r="L42" s="43"/>
    </row>
    <row r="43" spans="1:12" ht="15" customHeight="1" x14ac:dyDescent="0.15">
      <c r="A43" s="19" t="s">
        <v>23</v>
      </c>
      <c r="B43" s="16"/>
      <c r="C43" s="15"/>
      <c r="D43" s="20" t="e">
        <f>+#REF!*100</f>
        <v>#REF!</v>
      </c>
      <c r="E43" s="18" t="s">
        <v>20</v>
      </c>
      <c r="F43" s="12"/>
      <c r="G43" s="220" t="s">
        <v>24</v>
      </c>
      <c r="H43" s="221"/>
      <c r="I43" s="221"/>
      <c r="J43" s="221"/>
      <c r="K43" s="22" t="e">
        <f>+D43</f>
        <v>#REF!</v>
      </c>
      <c r="L43" s="46" t="s">
        <v>22</v>
      </c>
    </row>
    <row r="44" spans="1:12" ht="15" customHeight="1" x14ac:dyDescent="0.15">
      <c r="A44" s="23" t="s">
        <v>25</v>
      </c>
      <c r="B44" s="24"/>
      <c r="C44" s="24"/>
      <c r="D44" s="25"/>
      <c r="E44" s="26"/>
      <c r="F44" s="27"/>
      <c r="G44" s="47" t="s">
        <v>26</v>
      </c>
      <c r="H44" s="25"/>
      <c r="I44" s="25"/>
      <c r="J44" s="25"/>
      <c r="K44" s="25"/>
      <c r="L44" s="43"/>
    </row>
    <row r="45" spans="1:12" ht="15" customHeight="1" x14ac:dyDescent="0.15">
      <c r="A45" s="28" t="s">
        <v>27</v>
      </c>
      <c r="B45" s="26"/>
      <c r="C45" s="24"/>
      <c r="D45" s="21">
        <v>10</v>
      </c>
      <c r="E45" s="29" t="s">
        <v>20</v>
      </c>
      <c r="F45" s="27"/>
      <c r="G45" s="47" t="s">
        <v>59</v>
      </c>
      <c r="H45" s="45">
        <f>+D45</f>
        <v>10</v>
      </c>
      <c r="I45" s="44" t="s">
        <v>22</v>
      </c>
      <c r="J45" s="25"/>
      <c r="K45" s="25"/>
      <c r="L45" s="43"/>
    </row>
    <row r="46" spans="1:12" ht="15" customHeight="1" x14ac:dyDescent="0.15">
      <c r="A46" s="23" t="s">
        <v>28</v>
      </c>
      <c r="B46" s="24"/>
      <c r="C46" s="24"/>
      <c r="D46" s="24"/>
      <c r="E46" s="26"/>
      <c r="F46" s="30"/>
      <c r="G46" s="47" t="s">
        <v>29</v>
      </c>
      <c r="H46" s="25"/>
      <c r="I46" s="25"/>
      <c r="J46" s="25"/>
      <c r="K46" s="25"/>
      <c r="L46" s="43"/>
    </row>
    <row r="47" spans="1:12" ht="18" customHeight="1" x14ac:dyDescent="0.15">
      <c r="A47" s="31" t="s">
        <v>30</v>
      </c>
      <c r="B47" s="51"/>
      <c r="C47" s="51"/>
      <c r="D47" s="51"/>
      <c r="E47" s="51"/>
      <c r="F47" s="51"/>
      <c r="G47" s="39"/>
      <c r="H47" s="39"/>
      <c r="I47" s="39"/>
      <c r="J47" s="39"/>
      <c r="K47" s="39"/>
      <c r="L47" s="39"/>
    </row>
    <row r="48" spans="1:12" ht="18" customHeight="1" x14ac:dyDescent="0.15">
      <c r="C48" s="32"/>
    </row>
    <row r="49" spans="3:6" ht="18" customHeight="1" x14ac:dyDescent="0.15">
      <c r="C49" s="32"/>
    </row>
    <row r="50" spans="3:6" ht="18" customHeight="1" x14ac:dyDescent="0.15">
      <c r="F50" s="33"/>
    </row>
  </sheetData>
  <mergeCells count="5">
    <mergeCell ref="A7:A40"/>
    <mergeCell ref="G43:J43"/>
    <mergeCell ref="B14:B40"/>
    <mergeCell ref="B7:B10"/>
    <mergeCell ref="B11:B13"/>
  </mergeCells>
  <phoneticPr fontId="5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Zeros="0" workbookViewId="0">
      <selection activeCell="D7" sqref="D7:D10"/>
    </sheetView>
  </sheetViews>
  <sheetFormatPr defaultRowHeight="12" x14ac:dyDescent="0.15"/>
  <cols>
    <col min="1" max="1" width="15.5546875" style="93" customWidth="1"/>
    <col min="2" max="2" width="4.6640625" style="94" bestFit="1" customWidth="1"/>
    <col min="3" max="3" width="9.33203125" style="95" bestFit="1" customWidth="1"/>
    <col min="4" max="4" width="10.21875" style="95" bestFit="1" customWidth="1"/>
    <col min="5" max="5" width="10.21875" style="95" customWidth="1"/>
    <col min="6" max="6" width="10.21875" style="95" bestFit="1" customWidth="1"/>
    <col min="7" max="7" width="9.109375" style="95" bestFit="1" customWidth="1"/>
    <col min="8" max="8" width="2.88671875" style="89" customWidth="1"/>
    <col min="9" max="16384" width="8.88671875" style="89"/>
  </cols>
  <sheetData>
    <row r="1" spans="1:7" s="159" customFormat="1" ht="20.25" customHeight="1" x14ac:dyDescent="0.15">
      <c r="A1" s="81" t="s">
        <v>78</v>
      </c>
      <c r="B1" s="82"/>
      <c r="C1" s="83"/>
      <c r="D1" s="83"/>
      <c r="E1" s="83"/>
      <c r="F1" s="83"/>
      <c r="G1" s="83"/>
    </row>
    <row r="2" spans="1:7" s="159" customFormat="1" ht="22.5" x14ac:dyDescent="0.15">
      <c r="A2" s="84" t="s">
        <v>79</v>
      </c>
      <c r="B2" s="85"/>
      <c r="C2" s="85"/>
      <c r="D2" s="85"/>
      <c r="E2" s="85"/>
      <c r="F2" s="85"/>
      <c r="G2" s="85"/>
    </row>
    <row r="3" spans="1:7" s="159" customFormat="1" ht="20.25" customHeight="1" x14ac:dyDescent="0.15">
      <c r="A3" s="86"/>
      <c r="B3" s="82"/>
      <c r="C3" s="83"/>
      <c r="D3" s="83"/>
      <c r="E3" s="83"/>
      <c r="F3" s="83"/>
      <c r="G3" s="83"/>
    </row>
    <row r="4" spans="1:7" s="159" customFormat="1" ht="20.25" customHeight="1" x14ac:dyDescent="0.15">
      <c r="A4" s="87" t="str">
        <f>+원가계산서!A4</f>
        <v>공사명 : 23년 아르코미술관 전시장 노출콘크리트 바닥마감 공사</v>
      </c>
      <c r="B4" s="82"/>
      <c r="C4" s="83"/>
      <c r="D4" s="83"/>
      <c r="E4" s="83"/>
      <c r="F4" s="83"/>
      <c r="G4" s="83"/>
    </row>
    <row r="5" spans="1:7" s="159" customFormat="1" ht="20.100000000000001" customHeight="1" x14ac:dyDescent="0.15">
      <c r="A5" s="86"/>
      <c r="B5" s="82"/>
      <c r="C5" s="83"/>
      <c r="D5" s="83"/>
      <c r="E5" s="83"/>
      <c r="G5" s="82" t="s">
        <v>80</v>
      </c>
    </row>
    <row r="6" spans="1:7" s="160" customFormat="1" ht="42" customHeight="1" x14ac:dyDescent="0.15">
      <c r="A6" s="154" t="s">
        <v>81</v>
      </c>
      <c r="B6" s="154" t="s">
        <v>82</v>
      </c>
      <c r="C6" s="154" t="s">
        <v>57</v>
      </c>
      <c r="D6" s="154" t="s">
        <v>118</v>
      </c>
      <c r="E6" s="154" t="s">
        <v>119</v>
      </c>
      <c r="F6" s="154" t="s">
        <v>83</v>
      </c>
      <c r="G6" s="154" t="s">
        <v>84</v>
      </c>
    </row>
    <row r="7" spans="1:7" ht="30" customHeight="1" x14ac:dyDescent="0.15">
      <c r="A7" s="79" t="str">
        <f>+공정별내역서!A8</f>
        <v>1. 보양 및 정리</v>
      </c>
      <c r="B7" s="77" t="s">
        <v>108</v>
      </c>
      <c r="C7" s="88">
        <f>+공정별내역서!$G$11</f>
        <v>0</v>
      </c>
      <c r="D7" s="88">
        <f>+공정별내역서!$I$11</f>
        <v>0</v>
      </c>
      <c r="E7" s="88">
        <f>+공정별내역서!$K$11</f>
        <v>0</v>
      </c>
      <c r="F7" s="88">
        <f>+C7+D7+E7</f>
        <v>0</v>
      </c>
      <c r="G7" s="88"/>
    </row>
    <row r="8" spans="1:7" ht="30" customHeight="1" x14ac:dyDescent="0.15">
      <c r="A8" s="79" t="str">
        <f>+공정별내역서!A12</f>
        <v>2. 기존면 철거</v>
      </c>
      <c r="B8" s="77" t="s">
        <v>108</v>
      </c>
      <c r="C8" s="152">
        <f>+공정별내역서!$G$17</f>
        <v>0</v>
      </c>
      <c r="D8" s="152">
        <f>+공정별내역서!$I$17</f>
        <v>0</v>
      </c>
      <c r="E8" s="152">
        <f>+공정별내역서!$K$17</f>
        <v>0</v>
      </c>
      <c r="F8" s="88">
        <f>+C8+D8+E8</f>
        <v>0</v>
      </c>
      <c r="G8" s="88"/>
    </row>
    <row r="9" spans="1:7" ht="30" customHeight="1" x14ac:dyDescent="0.15">
      <c r="A9" s="79" t="str">
        <f>+공정별내역서!A18</f>
        <v>3. 몰탈 바름</v>
      </c>
      <c r="B9" s="77" t="s">
        <v>108</v>
      </c>
      <c r="C9" s="152">
        <f>+공정별내역서!$G$23</f>
        <v>0</v>
      </c>
      <c r="D9" s="152">
        <f>+공정별내역서!$I$23</f>
        <v>0</v>
      </c>
      <c r="E9" s="152">
        <f>+공정별내역서!$K$23</f>
        <v>0</v>
      </c>
      <c r="F9" s="88">
        <f>+C9+D9+E9</f>
        <v>0</v>
      </c>
      <c r="G9" s="90"/>
    </row>
    <row r="10" spans="1:7" ht="30" customHeight="1" x14ac:dyDescent="0.15">
      <c r="A10" s="79" t="str">
        <f>+공정별내역서!A24</f>
        <v>4. 바탕 면 도장</v>
      </c>
      <c r="B10" s="77" t="s">
        <v>108</v>
      </c>
      <c r="C10" s="152">
        <f>+공정별내역서!$G$26</f>
        <v>0</v>
      </c>
      <c r="D10" s="152">
        <f>+공정별내역서!$I$26</f>
        <v>0</v>
      </c>
      <c r="E10" s="152">
        <f>+공정별내역서!$K$26</f>
        <v>0</v>
      </c>
      <c r="F10" s="88">
        <f t="shared" ref="F10" si="0">+C10+D10+E10</f>
        <v>0</v>
      </c>
      <c r="G10" s="88"/>
    </row>
    <row r="11" spans="1:7" s="117" customFormat="1" ht="30" customHeight="1" x14ac:dyDescent="0.15">
      <c r="A11" s="92" t="s">
        <v>107</v>
      </c>
      <c r="B11" s="91"/>
      <c r="C11" s="90">
        <f>SUM(C7:C10)</f>
        <v>0</v>
      </c>
      <c r="D11" s="90">
        <f>SUM(D7:D10)</f>
        <v>0</v>
      </c>
      <c r="E11" s="90">
        <f>SUM(E7:E10)</f>
        <v>0</v>
      </c>
      <c r="F11" s="90">
        <f>SUM(F7:F10)</f>
        <v>0</v>
      </c>
      <c r="G11" s="90"/>
    </row>
    <row r="12" spans="1:7" ht="20.25" customHeight="1" x14ac:dyDescent="0.15"/>
    <row r="13" spans="1:7" ht="20.25" customHeight="1" x14ac:dyDescent="0.15"/>
    <row r="14" spans="1:7" ht="20.25" customHeight="1" x14ac:dyDescent="0.15">
      <c r="C14" s="118">
        <f>+C11-공정별내역서!G27</f>
        <v>0</v>
      </c>
      <c r="D14" s="118">
        <f>+D11-공정별내역서!I27</f>
        <v>0</v>
      </c>
      <c r="F14" s="118">
        <f>+F11-공정별내역서!M27</f>
        <v>0</v>
      </c>
    </row>
    <row r="15" spans="1:7" ht="20.25" customHeight="1" x14ac:dyDescent="0.15"/>
    <row r="16" spans="1:7" x14ac:dyDescent="0.15">
      <c r="A16" s="89"/>
      <c r="B16" s="89"/>
      <c r="C16" s="89"/>
      <c r="D16" s="89"/>
      <c r="E16" s="89"/>
      <c r="F16" s="89"/>
      <c r="G16" s="89"/>
    </row>
    <row r="17" spans="1:7" x14ac:dyDescent="0.15">
      <c r="A17" s="89"/>
      <c r="B17" s="89"/>
      <c r="C17" s="89"/>
      <c r="D17" s="89"/>
      <c r="E17" s="89"/>
      <c r="F17" s="89"/>
      <c r="G17" s="89"/>
    </row>
    <row r="18" spans="1:7" x14ac:dyDescent="0.15">
      <c r="A18" s="89"/>
      <c r="B18" s="89"/>
      <c r="C18" s="89"/>
      <c r="D18" s="89"/>
      <c r="E18" s="89"/>
      <c r="F18" s="89"/>
      <c r="G18" s="89"/>
    </row>
    <row r="19" spans="1:7" x14ac:dyDescent="0.15">
      <c r="A19" s="89"/>
      <c r="B19" s="89"/>
      <c r="C19" s="89"/>
      <c r="D19" s="89"/>
      <c r="E19" s="89"/>
      <c r="F19" s="89"/>
      <c r="G19" s="89"/>
    </row>
    <row r="20" spans="1:7" x14ac:dyDescent="0.15">
      <c r="A20" s="89"/>
      <c r="B20" s="89"/>
      <c r="C20" s="89"/>
      <c r="D20" s="89"/>
      <c r="E20" s="89"/>
      <c r="F20" s="89"/>
      <c r="G20" s="89"/>
    </row>
    <row r="21" spans="1:7" x14ac:dyDescent="0.15">
      <c r="A21" s="89"/>
      <c r="B21" s="89"/>
      <c r="C21" s="89"/>
      <c r="D21" s="89"/>
      <c r="E21" s="89"/>
      <c r="F21" s="89"/>
      <c r="G21" s="89"/>
    </row>
    <row r="22" spans="1:7" x14ac:dyDescent="0.15">
      <c r="A22" s="89"/>
      <c r="B22" s="89"/>
      <c r="C22" s="89"/>
      <c r="D22" s="89"/>
      <c r="E22" s="89"/>
      <c r="F22" s="89"/>
      <c r="G22" s="89"/>
    </row>
    <row r="23" spans="1:7" x14ac:dyDescent="0.15">
      <c r="A23" s="89"/>
      <c r="B23" s="89"/>
      <c r="C23" s="89"/>
      <c r="D23" s="89"/>
      <c r="E23" s="89"/>
      <c r="F23" s="89"/>
      <c r="G23" s="89"/>
    </row>
    <row r="24" spans="1:7" x14ac:dyDescent="0.15">
      <c r="A24" s="89"/>
      <c r="B24" s="89"/>
      <c r="C24" s="89"/>
      <c r="D24" s="89"/>
      <c r="E24" s="89"/>
      <c r="F24" s="89"/>
      <c r="G24" s="89"/>
    </row>
    <row r="25" spans="1:7" x14ac:dyDescent="0.15">
      <c r="A25" s="89"/>
      <c r="B25" s="89"/>
      <c r="C25" s="89"/>
      <c r="D25" s="89"/>
      <c r="E25" s="89"/>
      <c r="F25" s="89"/>
      <c r="G25" s="89"/>
    </row>
    <row r="26" spans="1:7" x14ac:dyDescent="0.15">
      <c r="A26" s="89"/>
      <c r="B26" s="89"/>
      <c r="C26" s="89"/>
      <c r="D26" s="89"/>
      <c r="E26" s="89"/>
      <c r="F26" s="89"/>
      <c r="G26" s="89"/>
    </row>
    <row r="27" spans="1:7" x14ac:dyDescent="0.15">
      <c r="A27" s="89"/>
      <c r="B27" s="89"/>
      <c r="C27" s="89"/>
      <c r="D27" s="89"/>
      <c r="E27" s="89"/>
      <c r="F27" s="89"/>
      <c r="G27" s="89"/>
    </row>
    <row r="28" spans="1:7" x14ac:dyDescent="0.15">
      <c r="A28" s="89"/>
      <c r="B28" s="89"/>
      <c r="C28" s="89"/>
      <c r="D28" s="89"/>
      <c r="E28" s="89"/>
      <c r="F28" s="89"/>
      <c r="G28" s="89"/>
    </row>
    <row r="29" spans="1:7" x14ac:dyDescent="0.15">
      <c r="A29" s="89"/>
      <c r="B29" s="89"/>
      <c r="C29" s="89"/>
      <c r="D29" s="89"/>
      <c r="E29" s="89"/>
      <c r="F29" s="89"/>
      <c r="G29" s="89"/>
    </row>
    <row r="30" spans="1:7" x14ac:dyDescent="0.15">
      <c r="A30" s="89"/>
      <c r="B30" s="89"/>
      <c r="C30" s="89"/>
      <c r="D30" s="89"/>
      <c r="E30" s="89"/>
      <c r="F30" s="89"/>
      <c r="G30" s="89"/>
    </row>
    <row r="31" spans="1:7" x14ac:dyDescent="0.15">
      <c r="A31" s="89"/>
      <c r="B31" s="89"/>
      <c r="C31" s="89"/>
      <c r="D31" s="89"/>
      <c r="E31" s="89"/>
      <c r="F31" s="89"/>
      <c r="G31" s="89"/>
    </row>
    <row r="32" spans="1:7" x14ac:dyDescent="0.15">
      <c r="A32" s="89"/>
      <c r="B32" s="89"/>
      <c r="C32" s="89"/>
      <c r="D32" s="89"/>
      <c r="E32" s="89"/>
      <c r="F32" s="89"/>
      <c r="G32" s="89"/>
    </row>
    <row r="33" spans="1:7" x14ac:dyDescent="0.15">
      <c r="A33" s="89"/>
      <c r="B33" s="89"/>
      <c r="C33" s="89"/>
      <c r="D33" s="89"/>
      <c r="E33" s="89"/>
      <c r="F33" s="89"/>
      <c r="G33" s="89"/>
    </row>
    <row r="34" spans="1:7" x14ac:dyDescent="0.15">
      <c r="A34" s="89"/>
      <c r="B34" s="89"/>
      <c r="C34" s="89"/>
      <c r="D34" s="89"/>
      <c r="E34" s="89"/>
      <c r="F34" s="89"/>
      <c r="G34" s="89"/>
    </row>
    <row r="35" spans="1:7" x14ac:dyDescent="0.15">
      <c r="A35" s="89"/>
      <c r="B35" s="89"/>
      <c r="C35" s="89"/>
      <c r="D35" s="89"/>
      <c r="E35" s="89"/>
      <c r="F35" s="89"/>
      <c r="G35" s="89"/>
    </row>
    <row r="36" spans="1:7" x14ac:dyDescent="0.15">
      <c r="A36" s="89"/>
      <c r="B36" s="89"/>
      <c r="C36" s="89"/>
      <c r="D36" s="89"/>
      <c r="E36" s="89"/>
      <c r="F36" s="89"/>
      <c r="G36" s="89"/>
    </row>
    <row r="37" spans="1:7" x14ac:dyDescent="0.15">
      <c r="A37" s="89"/>
      <c r="B37" s="89"/>
      <c r="C37" s="89"/>
      <c r="D37" s="89"/>
      <c r="E37" s="89"/>
      <c r="F37" s="89"/>
      <c r="G37" s="89"/>
    </row>
    <row r="38" spans="1:7" x14ac:dyDescent="0.15">
      <c r="A38" s="89"/>
      <c r="B38" s="89"/>
      <c r="C38" s="89"/>
      <c r="D38" s="89"/>
      <c r="E38" s="89"/>
      <c r="F38" s="89"/>
      <c r="G38" s="89"/>
    </row>
    <row r="39" spans="1:7" x14ac:dyDescent="0.15">
      <c r="A39" s="89"/>
      <c r="B39" s="89"/>
      <c r="C39" s="89"/>
      <c r="D39" s="89"/>
      <c r="E39" s="89"/>
      <c r="F39" s="89"/>
      <c r="G39" s="89"/>
    </row>
  </sheetData>
  <phoneticPr fontId="5" type="noConversion"/>
  <printOptions horizontalCentered="1"/>
  <pageMargins left="0.98425196850393704" right="0.98425196850393704" top="0.98425196850393704" bottom="0.9842519685039370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showZeros="0" zoomScale="85" zoomScaleNormal="85" workbookViewId="0">
      <pane xSplit="5" ySplit="7" topLeftCell="F8" activePane="bottomRight" state="frozen"/>
      <selection pane="topRight"/>
      <selection pane="bottomLeft"/>
      <selection pane="bottomRight" activeCell="B18" sqref="B18:C22"/>
    </sheetView>
  </sheetViews>
  <sheetFormatPr defaultRowHeight="12" x14ac:dyDescent="0.15"/>
  <cols>
    <col min="1" max="1" width="13.77734375" style="116" customWidth="1"/>
    <col min="2" max="2" width="15" style="116" customWidth="1"/>
    <col min="3" max="3" width="12.21875" style="116" bestFit="1" customWidth="1"/>
    <col min="4" max="4" width="4.6640625" style="116" bestFit="1" customWidth="1"/>
    <col min="5" max="5" width="5" style="116" bestFit="1" customWidth="1"/>
    <col min="6" max="6" width="7.6640625" style="104" bestFit="1" customWidth="1"/>
    <col min="7" max="7" width="10" style="104" bestFit="1" customWidth="1"/>
    <col min="8" max="8" width="7.6640625" style="104" bestFit="1" customWidth="1"/>
    <col min="9" max="9" width="11.109375" style="104" bestFit="1" customWidth="1"/>
    <col min="10" max="11" width="6.21875" style="104" customWidth="1"/>
    <col min="12" max="12" width="7.6640625" style="104" bestFit="1" customWidth="1"/>
    <col min="13" max="13" width="11.109375" style="104" bestFit="1" customWidth="1"/>
    <col min="14" max="14" width="3.44140625" style="116" customWidth="1"/>
    <col min="15" max="15" width="4.44140625" style="116" customWidth="1"/>
    <col min="16" max="16384" width="8.88671875" style="104"/>
  </cols>
  <sheetData>
    <row r="1" spans="1:17" s="102" customFormat="1" ht="18.75" x14ac:dyDescent="0.15">
      <c r="A1" s="81" t="s">
        <v>123</v>
      </c>
      <c r="B1" s="101"/>
      <c r="C1" s="101"/>
      <c r="D1" s="101"/>
      <c r="E1" s="101"/>
      <c r="N1" s="101"/>
      <c r="O1" s="101"/>
    </row>
    <row r="2" spans="1:17" s="102" customFormat="1" ht="22.5" x14ac:dyDescent="0.15">
      <c r="A2" s="75" t="s">
        <v>69</v>
      </c>
      <c r="B2" s="75"/>
      <c r="C2" s="76"/>
      <c r="D2" s="76"/>
      <c r="E2" s="76"/>
      <c r="F2" s="61"/>
      <c r="G2" s="103"/>
      <c r="H2" s="103"/>
      <c r="I2" s="103"/>
      <c r="J2" s="103"/>
      <c r="K2" s="103"/>
      <c r="L2" s="103"/>
      <c r="M2" s="103"/>
      <c r="N2" s="157"/>
      <c r="O2" s="157"/>
    </row>
    <row r="3" spans="1:17" s="102" customFormat="1" ht="22.5" x14ac:dyDescent="0.15">
      <c r="A3" s="75"/>
      <c r="B3" s="75"/>
      <c r="C3" s="75"/>
      <c r="D3" s="75"/>
      <c r="E3" s="75"/>
      <c r="F3" s="60"/>
      <c r="N3" s="101"/>
      <c r="O3" s="101"/>
    </row>
    <row r="4" spans="1:17" s="102" customFormat="1" ht="22.5" x14ac:dyDescent="0.15">
      <c r="A4" s="75"/>
      <c r="B4" s="75"/>
      <c r="C4" s="75"/>
      <c r="D4" s="75"/>
      <c r="E4" s="75"/>
      <c r="F4" s="60"/>
      <c r="N4" s="101"/>
      <c r="O4" s="158" t="s">
        <v>87</v>
      </c>
    </row>
    <row r="5" spans="1:17" s="102" customFormat="1" ht="18" customHeight="1" x14ac:dyDescent="0.15">
      <c r="A5" s="227" t="s">
        <v>85</v>
      </c>
      <c r="B5" s="227" t="s">
        <v>106</v>
      </c>
      <c r="C5" s="228" t="s">
        <v>61</v>
      </c>
      <c r="D5" s="227" t="s">
        <v>63</v>
      </c>
      <c r="E5" s="227" t="s">
        <v>65</v>
      </c>
      <c r="F5" s="226" t="s">
        <v>66</v>
      </c>
      <c r="G5" s="226"/>
      <c r="H5" s="226" t="s">
        <v>67</v>
      </c>
      <c r="I5" s="226"/>
      <c r="J5" s="226" t="s">
        <v>77</v>
      </c>
      <c r="K5" s="226"/>
      <c r="L5" s="226" t="s">
        <v>105</v>
      </c>
      <c r="M5" s="226"/>
      <c r="N5" s="224" t="s">
        <v>64</v>
      </c>
      <c r="O5" s="225"/>
    </row>
    <row r="6" spans="1:17" s="102" customFormat="1" ht="18" customHeight="1" x14ac:dyDescent="0.15">
      <c r="A6" s="227"/>
      <c r="B6" s="227"/>
      <c r="C6" s="228"/>
      <c r="D6" s="227"/>
      <c r="E6" s="227"/>
      <c r="F6" s="202" t="s">
        <v>208</v>
      </c>
      <c r="G6" s="202" t="s">
        <v>209</v>
      </c>
      <c r="H6" s="202" t="s">
        <v>208</v>
      </c>
      <c r="I6" s="202" t="s">
        <v>209</v>
      </c>
      <c r="J6" s="202" t="s">
        <v>208</v>
      </c>
      <c r="K6" s="202" t="s">
        <v>209</v>
      </c>
      <c r="L6" s="202" t="s">
        <v>208</v>
      </c>
      <c r="M6" s="202" t="s">
        <v>209</v>
      </c>
      <c r="N6" s="224"/>
      <c r="O6" s="225"/>
    </row>
    <row r="7" spans="1:17" s="175" customFormat="1" ht="18" hidden="1" customHeight="1" x14ac:dyDescent="0.15">
      <c r="A7" s="198"/>
      <c r="B7" s="198"/>
      <c r="C7" s="199"/>
      <c r="D7" s="198"/>
      <c r="E7" s="198"/>
      <c r="F7" s="202"/>
      <c r="G7" s="202"/>
      <c r="H7" s="202"/>
      <c r="I7" s="202"/>
      <c r="J7" s="202"/>
      <c r="K7" s="202"/>
      <c r="L7" s="202"/>
      <c r="M7" s="202"/>
      <c r="N7" s="200"/>
      <c r="O7" s="201"/>
    </row>
    <row r="8" spans="1:17" s="105" customFormat="1" ht="24" customHeight="1" x14ac:dyDescent="0.15">
      <c r="A8" s="192" t="s">
        <v>202</v>
      </c>
      <c r="B8" s="123" t="s">
        <v>182</v>
      </c>
      <c r="C8" s="79" t="s">
        <v>194</v>
      </c>
      <c r="D8" s="129" t="s">
        <v>152</v>
      </c>
      <c r="E8" s="205">
        <f>+ROUNDUP(SQRT(363)*4*2*2,0)</f>
        <v>305</v>
      </c>
      <c r="F8" s="206"/>
      <c r="G8" s="206">
        <f>+ROUNDDOWN($E8*F8,0)</f>
        <v>0</v>
      </c>
      <c r="H8" s="206"/>
      <c r="I8" s="206">
        <f>+ROUNDDOWN($E8*H8,0)</f>
        <v>0</v>
      </c>
      <c r="J8" s="206">
        <f>+VLOOKUP($N8,일위집!$J$6:$M$10,4,0)</f>
        <v>0</v>
      </c>
      <c r="K8" s="206">
        <f>+ROUNDDOWN($E8*J8,0)</f>
        <v>0</v>
      </c>
      <c r="L8" s="206">
        <f t="shared" ref="L8" si="0">+F8+H8+J8</f>
        <v>0</v>
      </c>
      <c r="M8" s="206">
        <f>+G8+I8+K8</f>
        <v>0</v>
      </c>
      <c r="N8" s="207">
        <f>+일위집!$A$6</f>
        <v>1</v>
      </c>
      <c r="O8" s="208" t="s">
        <v>159</v>
      </c>
      <c r="P8" s="104"/>
      <c r="Q8" s="104"/>
    </row>
    <row r="9" spans="1:17" ht="24" customHeight="1" x14ac:dyDescent="0.15">
      <c r="A9" s="193"/>
      <c r="B9" s="123" t="s">
        <v>146</v>
      </c>
      <c r="C9" s="79" t="s">
        <v>195</v>
      </c>
      <c r="D9" s="129" t="s">
        <v>147</v>
      </c>
      <c r="E9" s="205">
        <v>2</v>
      </c>
      <c r="F9" s="206"/>
      <c r="G9" s="206">
        <f>+ROUNDDOWN($E9*F9,0)</f>
        <v>0</v>
      </c>
      <c r="H9" s="206"/>
      <c r="I9" s="206">
        <f>+ROUNDDOWN($E9*H9,0)</f>
        <v>0</v>
      </c>
      <c r="J9" s="206"/>
      <c r="K9" s="206">
        <f>+ROUNDDOWN($E9*J9,0)</f>
        <v>0</v>
      </c>
      <c r="L9" s="206">
        <f>+F9+H9+J9</f>
        <v>0</v>
      </c>
      <c r="M9" s="206">
        <f>+G9+I9+K9</f>
        <v>0</v>
      </c>
      <c r="N9" s="209">
        <f>+단가!$N$9</f>
        <v>3</v>
      </c>
      <c r="O9" s="208" t="s">
        <v>158</v>
      </c>
    </row>
    <row r="10" spans="1:17" ht="24" customHeight="1" x14ac:dyDescent="0.15">
      <c r="A10" s="193"/>
      <c r="B10" s="123" t="s">
        <v>183</v>
      </c>
      <c r="C10" s="79"/>
      <c r="D10" s="129" t="s">
        <v>152</v>
      </c>
      <c r="E10" s="205">
        <v>726</v>
      </c>
      <c r="F10" s="206">
        <f>+VLOOKUP($N10,일위집!$J$6:$M$10,2,0)</f>
        <v>0</v>
      </c>
      <c r="G10" s="206">
        <f>+ROUNDDOWN($E10*F10,0)</f>
        <v>0</v>
      </c>
      <c r="H10" s="206"/>
      <c r="I10" s="206">
        <f t="shared" ref="I10" si="1">+ROUNDDOWN($E10*H10,0)</f>
        <v>0</v>
      </c>
      <c r="J10" s="206">
        <f>+VLOOKUP($N10,일위집!$J$6:$M$10,4,0)</f>
        <v>0</v>
      </c>
      <c r="K10" s="206">
        <f t="shared" ref="K10" si="2">+ROUNDDOWN($E10*J10,0)</f>
        <v>0</v>
      </c>
      <c r="L10" s="206">
        <f t="shared" ref="L10" si="3">+F10+H10+J10</f>
        <v>0</v>
      </c>
      <c r="M10" s="206">
        <f t="shared" ref="M10" si="4">+G10+I10+K10</f>
        <v>0</v>
      </c>
      <c r="N10" s="207">
        <f>+일위집!$A$7</f>
        <v>2</v>
      </c>
      <c r="O10" s="208" t="s">
        <v>159</v>
      </c>
    </row>
    <row r="11" spans="1:17" s="174" customFormat="1" ht="24" customHeight="1" x14ac:dyDescent="0.15">
      <c r="A11" s="194"/>
      <c r="B11" s="92" t="s">
        <v>127</v>
      </c>
      <c r="C11" s="120"/>
      <c r="D11" s="122"/>
      <c r="E11" s="91"/>
      <c r="F11" s="114"/>
      <c r="G11" s="114">
        <f>SUM(G8:G10)</f>
        <v>0</v>
      </c>
      <c r="H11" s="114"/>
      <c r="I11" s="114">
        <f>SUM(I8:I10)</f>
        <v>0</v>
      </c>
      <c r="J11" s="114"/>
      <c r="K11" s="114">
        <f>SUM(K8:K10)</f>
        <v>0</v>
      </c>
      <c r="L11" s="114"/>
      <c r="M11" s="114">
        <f>SUM(M8:M10)</f>
        <v>0</v>
      </c>
      <c r="N11" s="209"/>
      <c r="O11" s="208"/>
    </row>
    <row r="12" spans="1:17" ht="24" customHeight="1" x14ac:dyDescent="0.15">
      <c r="A12" s="192" t="s">
        <v>201</v>
      </c>
      <c r="B12" s="210" t="s">
        <v>193</v>
      </c>
      <c r="C12" s="79" t="s">
        <v>149</v>
      </c>
      <c r="D12" s="129" t="s">
        <v>147</v>
      </c>
      <c r="E12" s="205">
        <v>2</v>
      </c>
      <c r="F12" s="206"/>
      <c r="G12" s="206">
        <f t="shared" ref="G12:G21" si="5">+ROUNDDOWN($E12*F12,0)</f>
        <v>0</v>
      </c>
      <c r="H12" s="206"/>
      <c r="I12" s="206"/>
      <c r="J12" s="206"/>
      <c r="K12" s="206"/>
      <c r="L12" s="206">
        <f t="shared" ref="L12:L16" si="6">+F12+H12+J12</f>
        <v>0</v>
      </c>
      <c r="M12" s="206">
        <f>+G12+I12+K12</f>
        <v>0</v>
      </c>
      <c r="N12" s="209">
        <f>+단가!$A$10</f>
        <v>4</v>
      </c>
      <c r="O12" s="208" t="s">
        <v>158</v>
      </c>
    </row>
    <row r="13" spans="1:17" ht="24" customHeight="1" x14ac:dyDescent="0.15">
      <c r="A13" s="193"/>
      <c r="B13" s="210" t="s">
        <v>193</v>
      </c>
      <c r="C13" s="79" t="s">
        <v>150</v>
      </c>
      <c r="D13" s="129" t="s">
        <v>147</v>
      </c>
      <c r="E13" s="205">
        <v>2</v>
      </c>
      <c r="F13" s="206"/>
      <c r="G13" s="206">
        <f t="shared" si="5"/>
        <v>0</v>
      </c>
      <c r="H13" s="206"/>
      <c r="I13" s="206"/>
      <c r="J13" s="206"/>
      <c r="K13" s="206"/>
      <c r="L13" s="206">
        <f t="shared" si="6"/>
        <v>0</v>
      </c>
      <c r="M13" s="206">
        <f>+G13+I13+K13</f>
        <v>0</v>
      </c>
      <c r="N13" s="209">
        <f>+단가!$A$11</f>
        <v>5</v>
      </c>
      <c r="O13" s="208" t="s">
        <v>158</v>
      </c>
    </row>
    <row r="14" spans="1:17" ht="24" customHeight="1" x14ac:dyDescent="0.15">
      <c r="A14" s="193"/>
      <c r="B14" s="123" t="s">
        <v>157</v>
      </c>
      <c r="C14" s="79"/>
      <c r="D14" s="129" t="s">
        <v>152</v>
      </c>
      <c r="E14" s="205">
        <v>726</v>
      </c>
      <c r="F14" s="206"/>
      <c r="G14" s="206">
        <f>+ROUNDDOWN($E14*F14,0)</f>
        <v>0</v>
      </c>
      <c r="H14" s="206"/>
      <c r="I14" s="206">
        <f>+ROUNDDOWN($E14*H14,0)</f>
        <v>0</v>
      </c>
      <c r="J14" s="206">
        <f>+VLOOKUP($N14,일위집!$J$6:$M$10,4,0)</f>
        <v>0</v>
      </c>
      <c r="K14" s="206">
        <f>+ROUNDDOWN($E14*J14,0)</f>
        <v>0</v>
      </c>
      <c r="L14" s="206">
        <f>+F14+H14+J14</f>
        <v>0</v>
      </c>
      <c r="M14" s="206">
        <f>+G14+I14+K14</f>
        <v>0</v>
      </c>
      <c r="N14" s="209">
        <f>+일위집!$A$8</f>
        <v>3</v>
      </c>
      <c r="O14" s="208" t="s">
        <v>159</v>
      </c>
    </row>
    <row r="15" spans="1:17" ht="24" customHeight="1" x14ac:dyDescent="0.15">
      <c r="A15" s="193"/>
      <c r="B15" s="123" t="s">
        <v>151</v>
      </c>
      <c r="C15" s="79"/>
      <c r="D15" s="129" t="s">
        <v>153</v>
      </c>
      <c r="E15" s="205">
        <v>1</v>
      </c>
      <c r="F15" s="206"/>
      <c r="G15" s="206">
        <f t="shared" si="5"/>
        <v>0</v>
      </c>
      <c r="H15" s="206"/>
      <c r="I15" s="206"/>
      <c r="J15" s="206"/>
      <c r="K15" s="206"/>
      <c r="L15" s="206">
        <f t="shared" si="6"/>
        <v>0</v>
      </c>
      <c r="M15" s="206">
        <f>+G15+I15+K15</f>
        <v>0</v>
      </c>
      <c r="N15" s="209">
        <f>+단가!$A$12</f>
        <v>6</v>
      </c>
      <c r="O15" s="208" t="s">
        <v>158</v>
      </c>
    </row>
    <row r="16" spans="1:17" ht="24" customHeight="1" x14ac:dyDescent="0.15">
      <c r="A16" s="193"/>
      <c r="B16" s="123" t="s">
        <v>148</v>
      </c>
      <c r="C16" s="79"/>
      <c r="D16" s="129" t="s">
        <v>153</v>
      </c>
      <c r="E16" s="205">
        <v>1</v>
      </c>
      <c r="F16" s="206"/>
      <c r="G16" s="206">
        <f t="shared" si="5"/>
        <v>0</v>
      </c>
      <c r="H16" s="206"/>
      <c r="I16" s="206"/>
      <c r="J16" s="206"/>
      <c r="K16" s="206"/>
      <c r="L16" s="206">
        <f t="shared" si="6"/>
        <v>0</v>
      </c>
      <c r="M16" s="206">
        <f>+G16+I16+K16</f>
        <v>0</v>
      </c>
      <c r="N16" s="209">
        <f>+단가!$A$13</f>
        <v>7</v>
      </c>
      <c r="O16" s="208" t="s">
        <v>158</v>
      </c>
    </row>
    <row r="17" spans="1:15" s="174" customFormat="1" ht="24" customHeight="1" x14ac:dyDescent="0.15">
      <c r="A17" s="194"/>
      <c r="B17" s="92" t="s">
        <v>127</v>
      </c>
      <c r="C17" s="120"/>
      <c r="D17" s="122"/>
      <c r="E17" s="91"/>
      <c r="F17" s="114"/>
      <c r="G17" s="114">
        <f>SUM(G12:G16)</f>
        <v>0</v>
      </c>
      <c r="H17" s="114"/>
      <c r="I17" s="114">
        <f>SUM(I12:I16)</f>
        <v>0</v>
      </c>
      <c r="J17" s="114"/>
      <c r="K17" s="114">
        <f>SUM(K12:K16)</f>
        <v>0</v>
      </c>
      <c r="L17" s="114"/>
      <c r="M17" s="114">
        <f>SUM(M12:M16)</f>
        <v>0</v>
      </c>
      <c r="N17" s="209"/>
      <c r="O17" s="208"/>
    </row>
    <row r="18" spans="1:15" ht="24" customHeight="1" x14ac:dyDescent="0.15">
      <c r="A18" s="192" t="s">
        <v>200</v>
      </c>
      <c r="B18" s="123" t="s">
        <v>168</v>
      </c>
      <c r="C18" s="79" t="s">
        <v>169</v>
      </c>
      <c r="D18" s="129" t="s">
        <v>184</v>
      </c>
      <c r="E18" s="205">
        <f>300*25</f>
        <v>7500</v>
      </c>
      <c r="F18" s="206"/>
      <c r="G18" s="206">
        <f t="shared" si="5"/>
        <v>0</v>
      </c>
      <c r="H18" s="206"/>
      <c r="I18" s="206"/>
      <c r="J18" s="206"/>
      <c r="K18" s="206"/>
      <c r="L18" s="206">
        <f t="shared" ref="L18:L22" si="7">+F18+H18+J18</f>
        <v>0</v>
      </c>
      <c r="M18" s="206">
        <f t="shared" ref="M18:M22" si="8">+G18+I18+K18</f>
        <v>0</v>
      </c>
      <c r="N18" s="209">
        <f>+단가!$A$14</f>
        <v>8</v>
      </c>
      <c r="O18" s="208" t="s">
        <v>158</v>
      </c>
    </row>
    <row r="19" spans="1:15" ht="24" customHeight="1" x14ac:dyDescent="0.15">
      <c r="A19" s="193"/>
      <c r="B19" s="123" t="s">
        <v>168</v>
      </c>
      <c r="C19" s="79" t="s">
        <v>170</v>
      </c>
      <c r="D19" s="129" t="s">
        <v>184</v>
      </c>
      <c r="E19" s="205">
        <f>30*25</f>
        <v>750</v>
      </c>
      <c r="F19" s="206"/>
      <c r="G19" s="206">
        <f t="shared" si="5"/>
        <v>0</v>
      </c>
      <c r="H19" s="206"/>
      <c r="I19" s="206"/>
      <c r="J19" s="206"/>
      <c r="K19" s="206"/>
      <c r="L19" s="206">
        <f t="shared" si="7"/>
        <v>0</v>
      </c>
      <c r="M19" s="206">
        <f t="shared" si="8"/>
        <v>0</v>
      </c>
      <c r="N19" s="209">
        <f>+단가!$A$15</f>
        <v>9</v>
      </c>
      <c r="O19" s="208" t="s">
        <v>158</v>
      </c>
    </row>
    <row r="20" spans="1:15" ht="24" customHeight="1" x14ac:dyDescent="0.15">
      <c r="A20" s="193"/>
      <c r="B20" s="123" t="s">
        <v>204</v>
      </c>
      <c r="C20" s="79" t="s">
        <v>206</v>
      </c>
      <c r="D20" s="129" t="s">
        <v>185</v>
      </c>
      <c r="E20" s="205">
        <f>50*18</f>
        <v>900</v>
      </c>
      <c r="F20" s="206"/>
      <c r="G20" s="206">
        <f t="shared" si="5"/>
        <v>0</v>
      </c>
      <c r="H20" s="206"/>
      <c r="I20" s="206"/>
      <c r="J20" s="206"/>
      <c r="K20" s="206"/>
      <c r="L20" s="206">
        <f t="shared" si="7"/>
        <v>0</v>
      </c>
      <c r="M20" s="206">
        <f t="shared" si="8"/>
        <v>0</v>
      </c>
      <c r="N20" s="209">
        <f>+단가!$A$16</f>
        <v>10</v>
      </c>
      <c r="O20" s="208" t="s">
        <v>158</v>
      </c>
    </row>
    <row r="21" spans="1:15" ht="24" customHeight="1" x14ac:dyDescent="0.15">
      <c r="A21" s="193"/>
      <c r="B21" s="123" t="s">
        <v>205</v>
      </c>
      <c r="C21" s="79" t="s">
        <v>207</v>
      </c>
      <c r="D21" s="129" t="s">
        <v>185</v>
      </c>
      <c r="E21" s="205">
        <f>5*18</f>
        <v>90</v>
      </c>
      <c r="F21" s="206"/>
      <c r="G21" s="206">
        <f t="shared" si="5"/>
        <v>0</v>
      </c>
      <c r="H21" s="206"/>
      <c r="I21" s="206"/>
      <c r="J21" s="206"/>
      <c r="K21" s="206"/>
      <c r="L21" s="206">
        <f t="shared" si="7"/>
        <v>0</v>
      </c>
      <c r="M21" s="206">
        <f t="shared" si="8"/>
        <v>0</v>
      </c>
      <c r="N21" s="209">
        <f>+단가!$A$17</f>
        <v>11</v>
      </c>
      <c r="O21" s="208" t="s">
        <v>158</v>
      </c>
    </row>
    <row r="22" spans="1:15" ht="24" customHeight="1" x14ac:dyDescent="0.15">
      <c r="A22" s="193"/>
      <c r="B22" s="150" t="s">
        <v>210</v>
      </c>
      <c r="C22" s="150" t="str">
        <f>+일위집!C9</f>
        <v>재료비 별도</v>
      </c>
      <c r="D22" s="129" t="s">
        <v>152</v>
      </c>
      <c r="E22" s="205">
        <v>726</v>
      </c>
      <c r="F22" s="206"/>
      <c r="G22" s="206">
        <f t="shared" ref="G22" si="9">+ROUNDDOWN($E22*F22,0)</f>
        <v>0</v>
      </c>
      <c r="H22" s="206"/>
      <c r="I22" s="206">
        <f t="shared" ref="I22" si="10">+ROUNDDOWN($E22*H22,0)</f>
        <v>0</v>
      </c>
      <c r="J22" s="206">
        <f>+VLOOKUP($N22,일위집!$J$6:$M$10,4,0)</f>
        <v>0</v>
      </c>
      <c r="K22" s="206">
        <f t="shared" ref="K22" si="11">+ROUNDDOWN($E22*J22,0)</f>
        <v>0</v>
      </c>
      <c r="L22" s="206">
        <f t="shared" si="7"/>
        <v>0</v>
      </c>
      <c r="M22" s="206">
        <f t="shared" si="8"/>
        <v>0</v>
      </c>
      <c r="N22" s="209">
        <f>+일위집!$A$9</f>
        <v>4</v>
      </c>
      <c r="O22" s="208" t="s">
        <v>159</v>
      </c>
    </row>
    <row r="23" spans="1:15" s="174" customFormat="1" ht="24" customHeight="1" x14ac:dyDescent="0.15">
      <c r="A23" s="194"/>
      <c r="B23" s="92" t="s">
        <v>127</v>
      </c>
      <c r="C23" s="120"/>
      <c r="D23" s="122"/>
      <c r="E23" s="91"/>
      <c r="F23" s="114"/>
      <c r="G23" s="114">
        <f>SUM(G18:G22)</f>
        <v>0</v>
      </c>
      <c r="H23" s="114"/>
      <c r="I23" s="114">
        <f>SUM(I18:I22)</f>
        <v>0</v>
      </c>
      <c r="J23" s="114"/>
      <c r="K23" s="114">
        <f>SUM(K18:K22)</f>
        <v>0</v>
      </c>
      <c r="L23" s="114"/>
      <c r="M23" s="114">
        <f>SUM(M18:M22)</f>
        <v>0</v>
      </c>
      <c r="N23" s="209"/>
      <c r="O23" s="208"/>
    </row>
    <row r="24" spans="1:15" s="174" customFormat="1" ht="27" customHeight="1" x14ac:dyDescent="0.15">
      <c r="A24" s="192" t="s">
        <v>199</v>
      </c>
      <c r="B24" s="123" t="s">
        <v>173</v>
      </c>
      <c r="C24" s="79"/>
      <c r="D24" s="129" t="s">
        <v>185</v>
      </c>
      <c r="E24" s="205">
        <f>15*18</f>
        <v>270</v>
      </c>
      <c r="F24" s="206"/>
      <c r="G24" s="206">
        <f>+ROUNDDOWN($E24*F24,0)</f>
        <v>0</v>
      </c>
      <c r="H24" s="206"/>
      <c r="I24" s="206"/>
      <c r="J24" s="206"/>
      <c r="K24" s="206"/>
      <c r="L24" s="206">
        <f>+F24+H24+J24</f>
        <v>0</v>
      </c>
      <c r="M24" s="206">
        <f>+G24+I24+K24</f>
        <v>0</v>
      </c>
      <c r="N24" s="209">
        <f>+단가!$A$18</f>
        <v>12</v>
      </c>
      <c r="O24" s="208" t="s">
        <v>158</v>
      </c>
    </row>
    <row r="25" spans="1:15" s="125" customFormat="1" ht="27" customHeight="1" x14ac:dyDescent="0.15">
      <c r="A25" s="193"/>
      <c r="B25" s="123" t="s">
        <v>177</v>
      </c>
      <c r="C25" s="123" t="s">
        <v>198</v>
      </c>
      <c r="D25" s="129" t="str">
        <f>+일위집!D10</f>
        <v>M2</v>
      </c>
      <c r="E25" s="205">
        <v>726</v>
      </c>
      <c r="F25" s="206"/>
      <c r="G25" s="206">
        <f t="shared" ref="G25" si="12">+ROUNDDOWN($E25*F25,0)</f>
        <v>0</v>
      </c>
      <c r="H25" s="206"/>
      <c r="I25" s="206">
        <f t="shared" ref="I25" si="13">+ROUNDDOWN($E25*H25,0)</f>
        <v>0</v>
      </c>
      <c r="J25" s="206">
        <f>+VLOOKUP($N25,일위집!$J$6:$M$10,4,0)</f>
        <v>0</v>
      </c>
      <c r="K25" s="206">
        <f t="shared" ref="K25" si="14">+ROUNDDOWN($E25*J25,0)</f>
        <v>0</v>
      </c>
      <c r="L25" s="206">
        <f t="shared" ref="L25" si="15">+F25+H25+J25</f>
        <v>0</v>
      </c>
      <c r="M25" s="206">
        <f t="shared" ref="M25" si="16">+G25+I25+K25</f>
        <v>0</v>
      </c>
      <c r="N25" s="209">
        <f>+일위집!$A$10</f>
        <v>5</v>
      </c>
      <c r="O25" s="208" t="s">
        <v>159</v>
      </c>
    </row>
    <row r="26" spans="1:15" s="174" customFormat="1" ht="27" customHeight="1" x14ac:dyDescent="0.15">
      <c r="A26" s="194"/>
      <c r="B26" s="92" t="s">
        <v>127</v>
      </c>
      <c r="C26" s="120"/>
      <c r="D26" s="122"/>
      <c r="E26" s="91"/>
      <c r="F26" s="114"/>
      <c r="G26" s="114">
        <f>SUM(G24:G25)</f>
        <v>0</v>
      </c>
      <c r="H26" s="114"/>
      <c r="I26" s="114">
        <f>SUM(I24:I25)</f>
        <v>0</v>
      </c>
      <c r="J26" s="114"/>
      <c r="K26" s="114">
        <f>SUM(K24:K25)</f>
        <v>0</v>
      </c>
      <c r="L26" s="114"/>
      <c r="M26" s="114">
        <f>SUM(M24:M25)</f>
        <v>0</v>
      </c>
      <c r="N26" s="209"/>
      <c r="O26" s="208"/>
    </row>
    <row r="27" spans="1:15" s="174" customFormat="1" ht="27" customHeight="1" x14ac:dyDescent="0.15">
      <c r="A27" s="211" t="s">
        <v>203</v>
      </c>
      <c r="B27" s="92"/>
      <c r="C27" s="120"/>
      <c r="D27" s="122"/>
      <c r="E27" s="91"/>
      <c r="F27" s="114"/>
      <c r="G27" s="114">
        <f>+G26+G23+G17+G11</f>
        <v>0</v>
      </c>
      <c r="H27" s="114"/>
      <c r="I27" s="114">
        <f>+I26+I23+I17+I11</f>
        <v>0</v>
      </c>
      <c r="J27" s="114"/>
      <c r="K27" s="114">
        <f>+K26+K23+K17+K11</f>
        <v>0</v>
      </c>
      <c r="L27" s="114"/>
      <c r="M27" s="114">
        <f>+M26+M23+M17+M11</f>
        <v>0</v>
      </c>
      <c r="N27" s="209"/>
      <c r="O27" s="208"/>
    </row>
  </sheetData>
  <autoFilter ref="A7:O26"/>
  <mergeCells count="10">
    <mergeCell ref="A5:A6"/>
    <mergeCell ref="C5:C6"/>
    <mergeCell ref="E5:E6"/>
    <mergeCell ref="D5:D6"/>
    <mergeCell ref="B5:B6"/>
    <mergeCell ref="N5:O6"/>
    <mergeCell ref="J5:K5"/>
    <mergeCell ref="F5:G5"/>
    <mergeCell ref="H5:I5"/>
    <mergeCell ref="L5:M5"/>
  </mergeCells>
  <phoneticPr fontId="5" type="noConversion"/>
  <printOptions horizontalCentered="1"/>
  <pageMargins left="0.98425196850393704" right="0.98425196850393704" top="0.98425196850393704" bottom="0.98425196850393704" header="0.31496062992125984" footer="0.31496062992125984"/>
  <pageSetup paperSize="9" scale="5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showZeros="0" workbookViewId="0">
      <selection activeCell="E6" sqref="E6"/>
    </sheetView>
  </sheetViews>
  <sheetFormatPr defaultRowHeight="12" x14ac:dyDescent="0.15"/>
  <cols>
    <col min="1" max="1" width="5.6640625" style="116" customWidth="1"/>
    <col min="2" max="2" width="15.88671875" style="116" bestFit="1" customWidth="1"/>
    <col min="3" max="3" width="15" style="116" bestFit="1" customWidth="1"/>
    <col min="4" max="4" width="5.33203125" style="116" customWidth="1"/>
    <col min="5" max="5" width="6.33203125" style="95" bestFit="1" customWidth="1"/>
    <col min="6" max="6" width="6.6640625" style="95" bestFit="1" customWidth="1"/>
    <col min="7" max="7" width="6.44140625" style="95" bestFit="1" customWidth="1"/>
    <col min="8" max="8" width="7.77734375" style="95" customWidth="1"/>
    <col min="9" max="9" width="2.33203125" style="147" customWidth="1"/>
    <col min="10" max="13" width="0" style="185" hidden="1" customWidth="1"/>
    <col min="14" max="14" width="0" style="89" hidden="1" customWidth="1"/>
    <col min="15" max="16384" width="8.88671875" style="89"/>
  </cols>
  <sheetData>
    <row r="1" spans="1:17" ht="18.75" x14ac:dyDescent="0.15">
      <c r="A1" s="130" t="s">
        <v>109</v>
      </c>
      <c r="B1" s="131"/>
      <c r="C1" s="132"/>
      <c r="D1" s="132"/>
      <c r="E1" s="133"/>
      <c r="F1" s="133"/>
      <c r="G1" s="133"/>
      <c r="H1" s="134"/>
      <c r="I1" s="135"/>
      <c r="J1" s="179" t="s">
        <v>130</v>
      </c>
      <c r="K1" s="176"/>
    </row>
    <row r="2" spans="1:17" ht="22.5" x14ac:dyDescent="0.15">
      <c r="A2" s="84" t="s">
        <v>110</v>
      </c>
      <c r="B2" s="136"/>
      <c r="C2" s="137"/>
      <c r="D2" s="137"/>
      <c r="E2" s="138"/>
      <c r="F2" s="138"/>
      <c r="G2" s="138"/>
      <c r="H2" s="139"/>
      <c r="I2" s="140"/>
    </row>
    <row r="3" spans="1:17" x14ac:dyDescent="0.15">
      <c r="A3" s="132"/>
      <c r="B3" s="132"/>
      <c r="C3" s="132"/>
      <c r="D3" s="132"/>
      <c r="E3" s="133"/>
      <c r="F3" s="133"/>
      <c r="G3" s="133"/>
      <c r="H3" s="134"/>
      <c r="I3" s="135"/>
    </row>
    <row r="4" spans="1:17" ht="20.100000000000001" customHeight="1" x14ac:dyDescent="0.15">
      <c r="A4" s="132"/>
      <c r="B4" s="132"/>
      <c r="C4" s="132"/>
      <c r="D4" s="132"/>
      <c r="E4" s="133"/>
      <c r="F4" s="133"/>
      <c r="G4" s="133"/>
      <c r="H4" s="141" t="s">
        <v>111</v>
      </c>
      <c r="I4" s="142"/>
    </row>
    <row r="5" spans="1:17" ht="39.950000000000003" customHeight="1" x14ac:dyDescent="0.15">
      <c r="A5" s="143" t="s">
        <v>112</v>
      </c>
      <c r="B5" s="121" t="s">
        <v>213</v>
      </c>
      <c r="C5" s="121" t="s">
        <v>113</v>
      </c>
      <c r="D5" s="121" t="s">
        <v>114</v>
      </c>
      <c r="E5" s="144" t="s">
        <v>57</v>
      </c>
      <c r="F5" s="144" t="s">
        <v>58</v>
      </c>
      <c r="G5" s="144" t="s">
        <v>141</v>
      </c>
      <c r="H5" s="144" t="s">
        <v>117</v>
      </c>
      <c r="I5" s="145"/>
      <c r="J5" s="184" t="s">
        <v>112</v>
      </c>
      <c r="K5" s="183" t="s">
        <v>115</v>
      </c>
      <c r="L5" s="183" t="s">
        <v>0</v>
      </c>
      <c r="M5" s="183" t="s">
        <v>116</v>
      </c>
      <c r="Q5" s="148"/>
    </row>
    <row r="6" spans="1:17" ht="39.950000000000003" customHeight="1" x14ac:dyDescent="0.15">
      <c r="A6" s="189">
        <f>+일위대가표!B7</f>
        <v>1</v>
      </c>
      <c r="B6" s="149" t="str">
        <f>+일위대가표!C7</f>
        <v>현장 보양</v>
      </c>
      <c r="C6" s="149">
        <f>+일위대가표!D7</f>
        <v>0</v>
      </c>
      <c r="D6" s="129" t="str">
        <f>+일위대가표!E7</f>
        <v>M2</v>
      </c>
      <c r="E6" s="114">
        <f>+VLOOKUP($A6,일위대가표!$A$7:$N$43,8,FALSE)</f>
        <v>0</v>
      </c>
      <c r="F6" s="114">
        <f>+VLOOKUP($A6,일위대가표!$A$7:$N$43,10,FALSE)</f>
        <v>0</v>
      </c>
      <c r="G6" s="114">
        <f>+VLOOKUP($A6,일위대가표!$A$7:$N$43,12,FALSE)</f>
        <v>0</v>
      </c>
      <c r="H6" s="114">
        <f>+E6+F6+G6</f>
        <v>0</v>
      </c>
      <c r="I6" s="146"/>
      <c r="J6" s="186">
        <f>+A6</f>
        <v>1</v>
      </c>
      <c r="K6" s="80">
        <f t="shared" ref="K6:M7" si="0">+E6</f>
        <v>0</v>
      </c>
      <c r="L6" s="80">
        <f t="shared" si="0"/>
        <v>0</v>
      </c>
      <c r="M6" s="80">
        <f t="shared" si="0"/>
        <v>0</v>
      </c>
      <c r="N6" s="148"/>
      <c r="O6" s="148"/>
      <c r="P6" s="148"/>
      <c r="Q6" s="148"/>
    </row>
    <row r="7" spans="1:17" ht="39.950000000000003" customHeight="1" x14ac:dyDescent="0.15">
      <c r="A7" s="189">
        <f>+일위대가표!B12</f>
        <v>2</v>
      </c>
      <c r="B7" s="149" t="str">
        <f>+일위대가표!C12</f>
        <v>현장정리</v>
      </c>
      <c r="C7" s="149">
        <f>+일위대가표!D12</f>
        <v>0</v>
      </c>
      <c r="D7" s="77" t="str">
        <f>+일위대가표!E12</f>
        <v>M2</v>
      </c>
      <c r="E7" s="114">
        <f>+VLOOKUP($A7,일위대가표!$A$7:$N$43,8,FALSE)</f>
        <v>0</v>
      </c>
      <c r="F7" s="114">
        <f>+VLOOKUP($A7,일위대가표!$A$7:$N$43,10,FALSE)</f>
        <v>0</v>
      </c>
      <c r="G7" s="114">
        <f>+VLOOKUP($A7,일위대가표!$A$7:$N$43,12,FALSE)</f>
        <v>0</v>
      </c>
      <c r="H7" s="114">
        <f>+E7+F7+G7</f>
        <v>0</v>
      </c>
      <c r="I7" s="146"/>
      <c r="J7" s="186">
        <f>+A7</f>
        <v>2</v>
      </c>
      <c r="K7" s="80">
        <f t="shared" si="0"/>
        <v>0</v>
      </c>
      <c r="L7" s="80">
        <f t="shared" si="0"/>
        <v>0</v>
      </c>
      <c r="M7" s="80">
        <f t="shared" si="0"/>
        <v>0</v>
      </c>
      <c r="N7" s="148"/>
      <c r="O7" s="148"/>
      <c r="P7" s="148"/>
      <c r="Q7" s="148"/>
    </row>
    <row r="8" spans="1:17" ht="39.950000000000003" customHeight="1" x14ac:dyDescent="0.15">
      <c r="A8" s="151">
        <f>+일위대가표!B15</f>
        <v>3</v>
      </c>
      <c r="B8" s="123" t="str">
        <f>+일위대가표!C15</f>
        <v>철거 시공비</v>
      </c>
      <c r="C8" s="150">
        <f>+일위대가표!D15</f>
        <v>0</v>
      </c>
      <c r="D8" s="151" t="str">
        <f>+일위대가표!E15</f>
        <v>M2</v>
      </c>
      <c r="E8" s="114">
        <f>+VLOOKUP($A8,일위대가표!$A$7:$N$43,8,FALSE)</f>
        <v>0</v>
      </c>
      <c r="F8" s="114">
        <f>+VLOOKUP($A8,일위대가표!$A$7:$N$43,10,FALSE)</f>
        <v>0</v>
      </c>
      <c r="G8" s="114">
        <f>+VLOOKUP($A8,일위대가표!$A$7:$N$43,12,FALSE)</f>
        <v>0</v>
      </c>
      <c r="H8" s="114">
        <f t="shared" ref="H8:H9" si="1">+E8+F8+G8</f>
        <v>0</v>
      </c>
      <c r="I8" s="146"/>
      <c r="J8" s="186">
        <f t="shared" ref="J8:J9" si="2">+A8</f>
        <v>3</v>
      </c>
      <c r="K8" s="80">
        <f t="shared" ref="K8:K9" si="3">+E8</f>
        <v>0</v>
      </c>
      <c r="L8" s="80">
        <f t="shared" ref="L8:L9" si="4">+F8</f>
        <v>0</v>
      </c>
      <c r="M8" s="80">
        <f t="shared" ref="M8:M9" si="5">+G8</f>
        <v>0</v>
      </c>
      <c r="N8" s="148"/>
      <c r="O8" s="148"/>
      <c r="P8" s="148"/>
      <c r="Q8" s="148"/>
    </row>
    <row r="9" spans="1:17" ht="39.950000000000003" customHeight="1" x14ac:dyDescent="0.15">
      <c r="A9" s="151">
        <f>+일위대가표!B19</f>
        <v>4</v>
      </c>
      <c r="B9" s="123" t="str">
        <f>+일위대가표!C19</f>
        <v>마이크로 토핑 작업</v>
      </c>
      <c r="C9" s="150" t="str">
        <f>+일위대가표!D19</f>
        <v>재료비 별도</v>
      </c>
      <c r="D9" s="151" t="str">
        <f>+일위대가표!E19</f>
        <v>M2</v>
      </c>
      <c r="E9" s="114">
        <f>+VLOOKUP($A9,일위대가표!$A$7:$N$43,8,FALSE)</f>
        <v>0</v>
      </c>
      <c r="F9" s="114">
        <f>+VLOOKUP($A9,일위대가표!$A$7:$N$43,10,FALSE)</f>
        <v>0</v>
      </c>
      <c r="G9" s="114">
        <f>+VLOOKUP($A9,일위대가표!$A$7:$N$43,12,FALSE)</f>
        <v>0</v>
      </c>
      <c r="H9" s="114">
        <f t="shared" si="1"/>
        <v>0</v>
      </c>
      <c r="I9" s="146"/>
      <c r="J9" s="186">
        <f t="shared" si="2"/>
        <v>4</v>
      </c>
      <c r="K9" s="80">
        <f t="shared" si="3"/>
        <v>0</v>
      </c>
      <c r="L9" s="80">
        <f t="shared" si="4"/>
        <v>0</v>
      </c>
      <c r="M9" s="80">
        <f t="shared" si="5"/>
        <v>0</v>
      </c>
      <c r="N9" s="148"/>
      <c r="O9" s="148"/>
      <c r="P9" s="148"/>
      <c r="Q9" s="148"/>
    </row>
    <row r="10" spans="1:17" ht="39.950000000000003" customHeight="1" x14ac:dyDescent="0.15">
      <c r="A10" s="151">
        <f>+일위대가표!B28</f>
        <v>5</v>
      </c>
      <c r="B10" s="78" t="str">
        <f>+일위대가표!C28</f>
        <v>도장 작업</v>
      </c>
      <c r="C10" s="150" t="str">
        <f>+일위대가표!D28</f>
        <v>2회기준(재료별도)</v>
      </c>
      <c r="D10" s="151" t="str">
        <f>+일위대가표!E28</f>
        <v>M2</v>
      </c>
      <c r="E10" s="114">
        <f>+VLOOKUP($A10,일위대가표!$A$7:$N$43,8,FALSE)</f>
        <v>0</v>
      </c>
      <c r="F10" s="114">
        <f>+VLOOKUP($A10,일위대가표!$A$7:$N$43,10,FALSE)</f>
        <v>0</v>
      </c>
      <c r="G10" s="114">
        <f>+VLOOKUP($A10,일위대가표!$A$7:$N$43,12,FALSE)</f>
        <v>0</v>
      </c>
      <c r="H10" s="114">
        <f t="shared" ref="H10" si="6">+E10+F10+G10</f>
        <v>0</v>
      </c>
      <c r="I10" s="146"/>
      <c r="J10" s="186">
        <f t="shared" ref="J10" si="7">+A10</f>
        <v>5</v>
      </c>
      <c r="K10" s="80">
        <f t="shared" ref="K10" si="8">+E10</f>
        <v>0</v>
      </c>
      <c r="L10" s="80">
        <f t="shared" ref="L10" si="9">+F10</f>
        <v>0</v>
      </c>
      <c r="M10" s="80">
        <f t="shared" ref="M10" si="10">+G10</f>
        <v>0</v>
      </c>
      <c r="N10" s="148"/>
      <c r="O10" s="148"/>
      <c r="P10" s="148"/>
      <c r="Q10" s="148"/>
    </row>
    <row r="11" spans="1:17" ht="30" customHeight="1" x14ac:dyDescent="0.15">
      <c r="B11" s="93"/>
    </row>
  </sheetData>
  <phoneticPr fontId="5" type="noConversion"/>
  <printOptions horizontalCentered="1"/>
  <pageMargins left="0.98425196850393704" right="0.98425196850393704" top="0.98425196850393704" bottom="0.9842519685039370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showZeros="0" zoomScale="90" zoomScaleNormal="90" workbookViewId="0">
      <pane xSplit="6" ySplit="6" topLeftCell="G22" activePane="bottomRight" state="frozen"/>
      <selection pane="topRight"/>
      <selection pane="bottomLeft"/>
      <selection pane="bottomRight" activeCell="N32" sqref="N32"/>
    </sheetView>
  </sheetViews>
  <sheetFormatPr defaultRowHeight="13.5" x14ac:dyDescent="0.15"/>
  <cols>
    <col min="1" max="1" width="0" style="187" hidden="1" customWidth="1"/>
    <col min="2" max="2" width="4.6640625" style="213" customWidth="1"/>
    <col min="3" max="3" width="17.5546875" style="213" bestFit="1" customWidth="1"/>
    <col min="4" max="4" width="16.44140625" style="213" bestFit="1" customWidth="1"/>
    <col min="5" max="5" width="4.6640625" style="213" bestFit="1" customWidth="1"/>
    <col min="6" max="6" width="5.21875" style="213" bestFit="1" customWidth="1"/>
    <col min="7" max="7" width="6" style="213" bestFit="1" customWidth="1"/>
    <col min="8" max="8" width="4.6640625" style="213" bestFit="1" customWidth="1"/>
    <col min="9" max="9" width="6.77734375" style="213" bestFit="1" customWidth="1"/>
    <col min="10" max="10" width="6.6640625" style="213" bestFit="1" customWidth="1"/>
    <col min="11" max="12" width="4.6640625" style="213" bestFit="1" customWidth="1"/>
    <col min="13" max="13" width="7.5546875" style="213" bestFit="1" customWidth="1"/>
    <col min="14" max="14" width="6.6640625" style="213" bestFit="1" customWidth="1"/>
    <col min="15" max="15" width="4.44140625" style="214" bestFit="1" customWidth="1"/>
    <col min="16" max="16" width="4.88671875" style="214" bestFit="1" customWidth="1"/>
    <col min="17" max="17" width="10.44140625" style="155" bestFit="1" customWidth="1"/>
    <col min="18" max="16384" width="8.88671875" style="155"/>
  </cols>
  <sheetData>
    <row r="1" spans="1:16" ht="18" customHeight="1" x14ac:dyDescent="0.15">
      <c r="B1" s="130" t="s">
        <v>124</v>
      </c>
      <c r="C1" s="63"/>
      <c r="D1" s="63"/>
      <c r="E1" s="63"/>
      <c r="F1" s="63"/>
      <c r="G1" s="64"/>
      <c r="H1" s="64"/>
      <c r="I1" s="64"/>
      <c r="J1" s="64"/>
      <c r="K1" s="64"/>
      <c r="L1" s="64"/>
      <c r="M1" s="64"/>
      <c r="N1" s="64"/>
      <c r="O1" s="127"/>
      <c r="P1" s="127"/>
    </row>
    <row r="2" spans="1:16" ht="22.5" x14ac:dyDescent="0.15">
      <c r="B2" s="60" t="s">
        <v>75</v>
      </c>
      <c r="C2" s="60"/>
      <c r="D2" s="65"/>
      <c r="E2" s="65"/>
      <c r="F2" s="65"/>
      <c r="G2" s="66"/>
      <c r="H2" s="66"/>
      <c r="I2" s="66"/>
      <c r="J2" s="66"/>
      <c r="K2" s="66"/>
      <c r="L2" s="66"/>
      <c r="M2" s="66"/>
      <c r="N2" s="66"/>
      <c r="O2" s="128"/>
      <c r="P2" s="128"/>
    </row>
    <row r="3" spans="1:16" x14ac:dyDescent="0.15">
      <c r="B3" s="63"/>
      <c r="C3" s="63"/>
      <c r="D3" s="63"/>
      <c r="E3" s="63"/>
      <c r="F3" s="63"/>
      <c r="G3" s="64"/>
      <c r="H3" s="64"/>
      <c r="I3" s="64"/>
      <c r="J3" s="64"/>
      <c r="K3" s="64"/>
      <c r="L3" s="64"/>
      <c r="M3" s="64"/>
      <c r="N3" s="64"/>
      <c r="O3" s="127"/>
      <c r="P3" s="127"/>
    </row>
    <row r="4" spans="1:16" x14ac:dyDescent="0.15">
      <c r="B4" s="67"/>
      <c r="C4" s="67"/>
      <c r="D4" s="67"/>
      <c r="E4" s="67"/>
      <c r="F4" s="67"/>
      <c r="G4" s="68"/>
      <c r="H4" s="68"/>
      <c r="I4" s="68"/>
      <c r="J4" s="68"/>
      <c r="K4" s="68"/>
      <c r="L4" s="68"/>
      <c r="M4" s="68"/>
      <c r="N4" s="68"/>
      <c r="O4" s="126"/>
      <c r="P4" s="172" t="s">
        <v>121</v>
      </c>
    </row>
    <row r="5" spans="1:16" ht="18" customHeight="1" x14ac:dyDescent="0.15">
      <c r="B5" s="229" t="s">
        <v>76</v>
      </c>
      <c r="C5" s="229" t="s">
        <v>70</v>
      </c>
      <c r="D5" s="229" t="s">
        <v>71</v>
      </c>
      <c r="E5" s="229" t="s">
        <v>63</v>
      </c>
      <c r="F5" s="229" t="s">
        <v>62</v>
      </c>
      <c r="G5" s="69" t="s">
        <v>72</v>
      </c>
      <c r="H5" s="69"/>
      <c r="I5" s="69" t="s">
        <v>73</v>
      </c>
      <c r="J5" s="69"/>
      <c r="K5" s="69" t="s">
        <v>74</v>
      </c>
      <c r="L5" s="69"/>
      <c r="M5" s="69" t="s">
        <v>88</v>
      </c>
      <c r="N5" s="69"/>
      <c r="O5" s="224" t="s">
        <v>122</v>
      </c>
      <c r="P5" s="225"/>
    </row>
    <row r="6" spans="1:16" ht="18" customHeight="1" x14ac:dyDescent="0.15">
      <c r="B6" s="229"/>
      <c r="C6" s="229"/>
      <c r="D6" s="229"/>
      <c r="E6" s="229"/>
      <c r="F6" s="229"/>
      <c r="G6" s="70" t="s">
        <v>211</v>
      </c>
      <c r="H6" s="70" t="s">
        <v>212</v>
      </c>
      <c r="I6" s="70" t="s">
        <v>211</v>
      </c>
      <c r="J6" s="70" t="s">
        <v>212</v>
      </c>
      <c r="K6" s="70" t="s">
        <v>211</v>
      </c>
      <c r="L6" s="70" t="s">
        <v>212</v>
      </c>
      <c r="M6" s="70" t="s">
        <v>211</v>
      </c>
      <c r="N6" s="70" t="s">
        <v>212</v>
      </c>
      <c r="O6" s="224"/>
      <c r="P6" s="225"/>
    </row>
    <row r="7" spans="1:16" s="63" customFormat="1" ht="23.1" customHeight="1" x14ac:dyDescent="0.15">
      <c r="A7" s="188"/>
      <c r="B7" s="97">
        <v>1</v>
      </c>
      <c r="C7" s="62" t="s">
        <v>178</v>
      </c>
      <c r="D7" s="96"/>
      <c r="E7" s="97" t="s">
        <v>133</v>
      </c>
      <c r="F7" s="96"/>
      <c r="G7" s="98"/>
      <c r="H7" s="98">
        <f t="shared" ref="H7:H10" si="0">+ROUNDDOWN($F7*G7,0)</f>
        <v>0</v>
      </c>
      <c r="I7" s="153"/>
      <c r="J7" s="153">
        <f t="shared" ref="J7:J10" si="1">+ROUNDDOWN($F7*I7,0)</f>
        <v>0</v>
      </c>
      <c r="K7" s="153"/>
      <c r="L7" s="153">
        <f t="shared" ref="L7:L10" si="2">+ROUNDDOWN($F7*K7,0)</f>
        <v>0</v>
      </c>
      <c r="M7" s="153">
        <f t="shared" ref="M7:M11" si="3">+G7+I7+K7</f>
        <v>0</v>
      </c>
      <c r="N7" s="153">
        <f t="shared" ref="N7:N11" si="4">+H7+J7+L7</f>
        <v>0</v>
      </c>
      <c r="O7" s="168"/>
      <c r="P7" s="167"/>
    </row>
    <row r="8" spans="1:16" s="63" customFormat="1" ht="23.1" customHeight="1" x14ac:dyDescent="0.15">
      <c r="A8" s="188"/>
      <c r="B8" s="74"/>
      <c r="C8" s="195" t="s">
        <v>191</v>
      </c>
      <c r="D8" s="196" t="s">
        <v>125</v>
      </c>
      <c r="E8" s="74" t="s">
        <v>181</v>
      </c>
      <c r="F8" s="196">
        <v>1</v>
      </c>
      <c r="G8" s="149"/>
      <c r="H8" s="149"/>
      <c r="I8" s="152"/>
      <c r="J8" s="152">
        <f>+ROUNDDOWN($F8*I8,0)</f>
        <v>0</v>
      </c>
      <c r="K8" s="152"/>
      <c r="L8" s="152">
        <f>+ROUNDDOWN($F8*K8,0)</f>
        <v>0</v>
      </c>
      <c r="M8" s="152">
        <f>+G8+I8+K8</f>
        <v>0</v>
      </c>
      <c r="N8" s="152">
        <f>+H8+J8+L8</f>
        <v>0</v>
      </c>
      <c r="O8" s="209" t="str">
        <f>+단가!$N$7</f>
        <v>1</v>
      </c>
      <c r="P8" s="208" t="s">
        <v>179</v>
      </c>
    </row>
    <row r="9" spans="1:16" s="63" customFormat="1" ht="23.1" customHeight="1" x14ac:dyDescent="0.15">
      <c r="A9" s="188"/>
      <c r="B9" s="74"/>
      <c r="C9" s="195" t="s">
        <v>192</v>
      </c>
      <c r="D9" s="196" t="s">
        <v>126</v>
      </c>
      <c r="E9" s="74" t="s">
        <v>181</v>
      </c>
      <c r="F9" s="196">
        <v>1</v>
      </c>
      <c r="G9" s="149"/>
      <c r="H9" s="149"/>
      <c r="I9" s="152"/>
      <c r="J9" s="152">
        <f>+ROUNDDOWN($F9*I9,0)</f>
        <v>0</v>
      </c>
      <c r="K9" s="152"/>
      <c r="L9" s="152">
        <f>+ROUNDDOWN($F9*K9,0)</f>
        <v>0</v>
      </c>
      <c r="M9" s="152">
        <f t="shared" ref="M9:N9" si="5">+G9+I9+K9</f>
        <v>0</v>
      </c>
      <c r="N9" s="152">
        <f t="shared" si="5"/>
        <v>0</v>
      </c>
      <c r="O9" s="209">
        <f>+단가!$N$8</f>
        <v>2</v>
      </c>
      <c r="P9" s="208" t="s">
        <v>179</v>
      </c>
    </row>
    <row r="10" spans="1:16" s="63" customFormat="1" ht="23.1" customHeight="1" x14ac:dyDescent="0.15">
      <c r="A10" s="188"/>
      <c r="B10" s="170"/>
      <c r="C10" s="71" t="s">
        <v>104</v>
      </c>
      <c r="D10" s="71"/>
      <c r="E10" s="72" t="s">
        <v>135</v>
      </c>
      <c r="F10" s="73">
        <v>0.01</v>
      </c>
      <c r="G10" s="149"/>
      <c r="H10" s="149">
        <f t="shared" si="0"/>
        <v>0</v>
      </c>
      <c r="I10" s="152"/>
      <c r="J10" s="152"/>
      <c r="K10" s="152"/>
      <c r="L10" s="152">
        <f t="shared" si="2"/>
        <v>0</v>
      </c>
      <c r="M10" s="152">
        <f t="shared" si="3"/>
        <v>0</v>
      </c>
      <c r="N10" s="152">
        <f t="shared" si="4"/>
        <v>0</v>
      </c>
      <c r="O10" s="209" t="e">
        <f>+#REF!</f>
        <v>#REF!</v>
      </c>
      <c r="P10" s="208" t="s">
        <v>128</v>
      </c>
    </row>
    <row r="11" spans="1:16" s="63" customFormat="1" ht="23.1" customHeight="1" x14ac:dyDescent="0.15">
      <c r="A11" s="156">
        <v>1</v>
      </c>
      <c r="B11" s="171"/>
      <c r="C11" s="171" t="s">
        <v>68</v>
      </c>
      <c r="D11" s="99"/>
      <c r="E11" s="212"/>
      <c r="F11" s="100"/>
      <c r="G11" s="98"/>
      <c r="H11" s="98">
        <f>SUM(H7:H10)</f>
        <v>0</v>
      </c>
      <c r="I11" s="153"/>
      <c r="J11" s="153">
        <f>SUM(J7:J10)</f>
        <v>0</v>
      </c>
      <c r="K11" s="153"/>
      <c r="L11" s="153">
        <f>SUM(L7:L10)</f>
        <v>0</v>
      </c>
      <c r="M11" s="153">
        <f t="shared" si="3"/>
        <v>0</v>
      </c>
      <c r="N11" s="153">
        <f t="shared" si="4"/>
        <v>0</v>
      </c>
      <c r="O11" s="168"/>
      <c r="P11" s="167"/>
    </row>
    <row r="12" spans="1:16" s="63" customFormat="1" ht="23.1" customHeight="1" x14ac:dyDescent="0.15">
      <c r="A12" s="188"/>
      <c r="B12" s="97">
        <v>2</v>
      </c>
      <c r="C12" s="124" t="s">
        <v>154</v>
      </c>
      <c r="D12" s="120"/>
      <c r="E12" s="97" t="s">
        <v>91</v>
      </c>
      <c r="F12" s="96"/>
      <c r="G12" s="149"/>
      <c r="H12" s="149">
        <f>+ROUNDDOWN($F12*G12,0)</f>
        <v>0</v>
      </c>
      <c r="I12" s="152"/>
      <c r="J12" s="152">
        <f>+ROUNDDOWN($F12*I12,0)</f>
        <v>0</v>
      </c>
      <c r="K12" s="152"/>
      <c r="L12" s="152">
        <f>+ROUNDDOWN($F12*K12,0)</f>
        <v>0</v>
      </c>
      <c r="M12" s="152">
        <f>+G12+I12+K12</f>
        <v>0</v>
      </c>
      <c r="N12" s="152">
        <f>+H12+J12+L12</f>
        <v>0</v>
      </c>
      <c r="O12" s="166"/>
      <c r="P12" s="167"/>
    </row>
    <row r="13" spans="1:16" s="63" customFormat="1" ht="23.1" customHeight="1" x14ac:dyDescent="0.15">
      <c r="A13" s="188"/>
      <c r="B13" s="170"/>
      <c r="C13" s="71" t="s">
        <v>155</v>
      </c>
      <c r="D13" s="71"/>
      <c r="E13" s="74" t="s">
        <v>156</v>
      </c>
      <c r="F13" s="73">
        <v>0.02</v>
      </c>
      <c r="G13" s="149"/>
      <c r="H13" s="149">
        <f t="shared" ref="H13" si="6">+ROUNDDOWN($F13*G13,0)</f>
        <v>0</v>
      </c>
      <c r="I13" s="152"/>
      <c r="J13" s="152">
        <f>+ROUNDDOWN($F13*I13,0)</f>
        <v>0</v>
      </c>
      <c r="K13" s="152"/>
      <c r="L13" s="152">
        <f t="shared" ref="L13" si="7">+ROUNDDOWN($F13*K13,0)</f>
        <v>0</v>
      </c>
      <c r="M13" s="152">
        <f t="shared" ref="M13" si="8">+G13+I13+K13</f>
        <v>0</v>
      </c>
      <c r="N13" s="152">
        <f t="shared" ref="N13" si="9">+H13+J13+L13</f>
        <v>0</v>
      </c>
      <c r="O13" s="209" t="e">
        <f>+#REF!</f>
        <v>#REF!</v>
      </c>
      <c r="P13" s="208" t="s">
        <v>90</v>
      </c>
    </row>
    <row r="14" spans="1:16" s="63" customFormat="1" ht="23.1" customHeight="1" x14ac:dyDescent="0.15">
      <c r="A14" s="156">
        <v>2</v>
      </c>
      <c r="B14" s="171"/>
      <c r="C14" s="171" t="s">
        <v>86</v>
      </c>
      <c r="D14" s="99"/>
      <c r="E14" s="212"/>
      <c r="F14" s="100"/>
      <c r="G14" s="98"/>
      <c r="H14" s="98">
        <f>SUM(H12:H13)</f>
        <v>0</v>
      </c>
      <c r="I14" s="153"/>
      <c r="J14" s="98">
        <f>SUM(J12:J13)</f>
        <v>0</v>
      </c>
      <c r="K14" s="153"/>
      <c r="L14" s="98">
        <f>SUM(L12:L13)</f>
        <v>0</v>
      </c>
      <c r="M14" s="153">
        <f t="shared" ref="M14:M32" si="10">+G14+I14+K14</f>
        <v>0</v>
      </c>
      <c r="N14" s="98">
        <f>SUM(N12:N13)</f>
        <v>0</v>
      </c>
      <c r="O14" s="168"/>
      <c r="P14" s="167"/>
    </row>
    <row r="15" spans="1:16" s="63" customFormat="1" ht="23.1" customHeight="1" x14ac:dyDescent="0.15">
      <c r="A15" s="188"/>
      <c r="B15" s="97">
        <v>3</v>
      </c>
      <c r="C15" s="62" t="s">
        <v>160</v>
      </c>
      <c r="D15" s="96"/>
      <c r="E15" s="97" t="s">
        <v>133</v>
      </c>
      <c r="F15" s="96"/>
      <c r="G15" s="98"/>
      <c r="H15" s="98">
        <f t="shared" ref="H15:H17" si="11">+ROUNDDOWN($F15*G15,0)</f>
        <v>0</v>
      </c>
      <c r="I15" s="153"/>
      <c r="J15" s="153">
        <f t="shared" ref="J15" si="12">+ROUNDDOWN($F15*I15,0)</f>
        <v>0</v>
      </c>
      <c r="K15" s="153"/>
      <c r="L15" s="153">
        <f t="shared" ref="L15:L17" si="13">+ROUNDDOWN($F15*K15,0)</f>
        <v>0</v>
      </c>
      <c r="M15" s="153">
        <f t="shared" ref="M15:M18" si="14">+G15+I15+K15</f>
        <v>0</v>
      </c>
      <c r="N15" s="153">
        <f t="shared" ref="N15:N18" si="15">+H15+J15+L15</f>
        <v>0</v>
      </c>
      <c r="O15" s="168"/>
      <c r="P15" s="167"/>
    </row>
    <row r="16" spans="1:16" s="63" customFormat="1" ht="24" customHeight="1" x14ac:dyDescent="0.15">
      <c r="A16" s="188"/>
      <c r="B16" s="170"/>
      <c r="C16" s="71" t="s">
        <v>163</v>
      </c>
      <c r="D16" s="71"/>
      <c r="E16" s="74" t="s">
        <v>134</v>
      </c>
      <c r="F16" s="73">
        <v>1.0999999999999999E-2</v>
      </c>
      <c r="G16" s="149"/>
      <c r="H16" s="149">
        <f t="shared" si="11"/>
        <v>0</v>
      </c>
      <c r="I16" s="152"/>
      <c r="J16" s="152">
        <f>+ROUNDDOWN($F16*I16,0)</f>
        <v>0</v>
      </c>
      <c r="K16" s="152"/>
      <c r="L16" s="152">
        <f t="shared" si="13"/>
        <v>0</v>
      </c>
      <c r="M16" s="152">
        <f t="shared" si="14"/>
        <v>0</v>
      </c>
      <c r="N16" s="152">
        <f t="shared" si="15"/>
        <v>0</v>
      </c>
      <c r="O16" s="209" t="e">
        <f>+#REF!</f>
        <v>#REF!</v>
      </c>
      <c r="P16" s="208" t="s">
        <v>90</v>
      </c>
    </row>
    <row r="17" spans="1:16" s="63" customFormat="1" ht="24" customHeight="1" x14ac:dyDescent="0.15">
      <c r="A17" s="188"/>
      <c r="B17" s="170"/>
      <c r="C17" s="71" t="s">
        <v>131</v>
      </c>
      <c r="D17" s="71" t="s">
        <v>164</v>
      </c>
      <c r="E17" s="72" t="s">
        <v>92</v>
      </c>
      <c r="F17" s="73">
        <v>0.03</v>
      </c>
      <c r="G17" s="149"/>
      <c r="H17" s="149">
        <f t="shared" si="11"/>
        <v>0</v>
      </c>
      <c r="I17" s="152"/>
      <c r="J17" s="152">
        <f t="shared" ref="J17" si="16">+ROUNDDOWN($F17*I17,0)</f>
        <v>0</v>
      </c>
      <c r="K17" s="152"/>
      <c r="L17" s="152">
        <f t="shared" si="13"/>
        <v>0</v>
      </c>
      <c r="M17" s="152">
        <f t="shared" si="14"/>
        <v>0</v>
      </c>
      <c r="N17" s="152">
        <f t="shared" si="15"/>
        <v>0</v>
      </c>
      <c r="O17" s="209"/>
      <c r="P17" s="208"/>
    </row>
    <row r="18" spans="1:16" s="63" customFormat="1" ht="23.1" customHeight="1" x14ac:dyDescent="0.15">
      <c r="A18" s="156">
        <v>3</v>
      </c>
      <c r="B18" s="171"/>
      <c r="C18" s="171" t="s">
        <v>68</v>
      </c>
      <c r="D18" s="99"/>
      <c r="E18" s="212"/>
      <c r="F18" s="100"/>
      <c r="G18" s="98"/>
      <c r="H18" s="98">
        <f>SUM(H15:H17)</f>
        <v>0</v>
      </c>
      <c r="I18" s="153"/>
      <c r="J18" s="153">
        <f>SUM(J15:J17)</f>
        <v>0</v>
      </c>
      <c r="K18" s="153"/>
      <c r="L18" s="153">
        <f>SUM(L15:L17)</f>
        <v>0</v>
      </c>
      <c r="M18" s="153">
        <f t="shared" si="14"/>
        <v>0</v>
      </c>
      <c r="N18" s="153">
        <f t="shared" si="15"/>
        <v>0</v>
      </c>
      <c r="O18" s="168"/>
      <c r="P18" s="167"/>
    </row>
    <row r="19" spans="1:16" s="63" customFormat="1" ht="23.1" customHeight="1" x14ac:dyDescent="0.15">
      <c r="A19" s="188"/>
      <c r="B19" s="97">
        <v>4</v>
      </c>
      <c r="C19" s="62" t="s">
        <v>210</v>
      </c>
      <c r="D19" s="96" t="s">
        <v>139</v>
      </c>
      <c r="E19" s="97" t="s">
        <v>133</v>
      </c>
      <c r="F19" s="96"/>
      <c r="G19" s="98"/>
      <c r="H19" s="98">
        <f t="shared" ref="H19:H23" si="17">+ROUNDDOWN($F19*G19,0)</f>
        <v>0</v>
      </c>
      <c r="I19" s="153"/>
      <c r="J19" s="153">
        <f t="shared" ref="J19" si="18">+ROUNDDOWN($F19*I19,0)</f>
        <v>0</v>
      </c>
      <c r="K19" s="153"/>
      <c r="L19" s="153">
        <f t="shared" ref="L19:L23" si="19">+ROUNDDOWN($F19*K19,0)</f>
        <v>0</v>
      </c>
      <c r="M19" s="153">
        <f t="shared" ref="M19:M23" si="20">+G19+I19+K19</f>
        <v>0</v>
      </c>
      <c r="N19" s="153">
        <f t="shared" ref="N19" si="21">+H19+J19+L19</f>
        <v>0</v>
      </c>
      <c r="O19" s="168"/>
      <c r="P19" s="167"/>
    </row>
    <row r="20" spans="1:16" s="63" customFormat="1" ht="23.1" customHeight="1" x14ac:dyDescent="0.15">
      <c r="A20" s="188"/>
      <c r="B20" s="97"/>
      <c r="C20" s="195" t="s">
        <v>175</v>
      </c>
      <c r="D20" s="96"/>
      <c r="E20" s="97"/>
      <c r="F20" s="96"/>
      <c r="G20" s="98"/>
      <c r="H20" s="98"/>
      <c r="I20" s="153"/>
      <c r="J20" s="153"/>
      <c r="K20" s="153"/>
      <c r="L20" s="153"/>
      <c r="M20" s="153"/>
      <c r="N20" s="153"/>
      <c r="O20" s="168"/>
      <c r="P20" s="167"/>
    </row>
    <row r="21" spans="1:16" s="63" customFormat="1" ht="23.1" customHeight="1" x14ac:dyDescent="0.15">
      <c r="A21" s="188"/>
      <c r="B21" s="170"/>
      <c r="C21" s="71" t="s">
        <v>161</v>
      </c>
      <c r="D21" s="71"/>
      <c r="E21" s="74" t="s">
        <v>137</v>
      </c>
      <c r="F21" s="73">
        <v>0.05</v>
      </c>
      <c r="G21" s="149"/>
      <c r="H21" s="149"/>
      <c r="I21" s="152"/>
      <c r="J21" s="152"/>
      <c r="K21" s="152"/>
      <c r="L21" s="152"/>
      <c r="M21" s="152"/>
      <c r="N21" s="152"/>
      <c r="O21" s="209" t="e">
        <f>+#REF!</f>
        <v>#REF!</v>
      </c>
      <c r="P21" s="208" t="s">
        <v>128</v>
      </c>
    </row>
    <row r="22" spans="1:16" s="63" customFormat="1" ht="23.1" customHeight="1" x14ac:dyDescent="0.15">
      <c r="A22" s="188"/>
      <c r="B22" s="170"/>
      <c r="C22" s="71" t="s">
        <v>155</v>
      </c>
      <c r="D22" s="71"/>
      <c r="E22" s="74" t="s">
        <v>134</v>
      </c>
      <c r="F22" s="73">
        <v>0.02</v>
      </c>
      <c r="G22" s="149"/>
      <c r="H22" s="149"/>
      <c r="I22" s="152"/>
      <c r="J22" s="152"/>
      <c r="K22" s="152"/>
      <c r="L22" s="152"/>
      <c r="M22" s="152"/>
      <c r="N22" s="152"/>
      <c r="O22" s="209"/>
      <c r="P22" s="208"/>
    </row>
    <row r="23" spans="1:16" s="63" customFormat="1" ht="23.1" customHeight="1" x14ac:dyDescent="0.15">
      <c r="A23" s="188"/>
      <c r="B23" s="170"/>
      <c r="C23" s="71" t="s">
        <v>136</v>
      </c>
      <c r="D23" s="71" t="s">
        <v>162</v>
      </c>
      <c r="E23" s="72" t="s">
        <v>138</v>
      </c>
      <c r="F23" s="73">
        <v>0.02</v>
      </c>
      <c r="G23" s="149"/>
      <c r="H23" s="149"/>
      <c r="I23" s="152"/>
      <c r="J23" s="152"/>
      <c r="K23" s="152"/>
      <c r="L23" s="152"/>
      <c r="M23" s="152"/>
      <c r="N23" s="152"/>
      <c r="O23" s="209"/>
      <c r="P23" s="208"/>
    </row>
    <row r="24" spans="1:16" s="63" customFormat="1" ht="24" customHeight="1" x14ac:dyDescent="0.15">
      <c r="A24" s="188"/>
      <c r="B24" s="97"/>
      <c r="C24" s="195" t="s">
        <v>176</v>
      </c>
      <c r="D24" s="96"/>
      <c r="E24" s="97"/>
      <c r="F24" s="96"/>
      <c r="G24" s="98"/>
      <c r="H24" s="98"/>
      <c r="I24" s="153"/>
      <c r="J24" s="153"/>
      <c r="K24" s="153"/>
      <c r="L24" s="153"/>
      <c r="M24" s="153"/>
      <c r="N24" s="152"/>
      <c r="O24" s="168"/>
      <c r="P24" s="167"/>
    </row>
    <row r="25" spans="1:16" s="63" customFormat="1" ht="24" customHeight="1" x14ac:dyDescent="0.15">
      <c r="A25" s="188"/>
      <c r="B25" s="170"/>
      <c r="C25" s="71" t="s">
        <v>163</v>
      </c>
      <c r="D25" s="71"/>
      <c r="E25" s="74" t="s">
        <v>134</v>
      </c>
      <c r="F25" s="73">
        <v>1.0999999999999999E-2</v>
      </c>
      <c r="G25" s="149"/>
      <c r="H25" s="149"/>
      <c r="I25" s="152"/>
      <c r="J25" s="152"/>
      <c r="K25" s="152"/>
      <c r="L25" s="152"/>
      <c r="M25" s="152"/>
      <c r="N25" s="152"/>
      <c r="O25" s="209"/>
      <c r="P25" s="208"/>
    </row>
    <row r="26" spans="1:16" s="63" customFormat="1" ht="24" customHeight="1" x14ac:dyDescent="0.15">
      <c r="A26" s="188"/>
      <c r="B26" s="170"/>
      <c r="C26" s="71" t="s">
        <v>131</v>
      </c>
      <c r="D26" s="71" t="s">
        <v>164</v>
      </c>
      <c r="E26" s="72" t="s">
        <v>132</v>
      </c>
      <c r="F26" s="73">
        <v>0.03</v>
      </c>
      <c r="G26" s="149"/>
      <c r="H26" s="149"/>
      <c r="I26" s="152"/>
      <c r="J26" s="152"/>
      <c r="K26" s="152"/>
      <c r="L26" s="152"/>
      <c r="M26" s="152"/>
      <c r="N26" s="152"/>
      <c r="O26" s="209"/>
      <c r="P26" s="208"/>
    </row>
    <row r="27" spans="1:16" s="63" customFormat="1" ht="24" customHeight="1" x14ac:dyDescent="0.15">
      <c r="A27" s="156">
        <f>+B19</f>
        <v>4</v>
      </c>
      <c r="B27" s="171"/>
      <c r="C27" s="171" t="s">
        <v>86</v>
      </c>
      <c r="D27" s="99"/>
      <c r="E27" s="212"/>
      <c r="F27" s="100"/>
      <c r="G27" s="98"/>
      <c r="H27" s="98">
        <f>SUM(H19:H26)</f>
        <v>0</v>
      </c>
      <c r="I27" s="153"/>
      <c r="J27" s="98">
        <f>SUM(J19:J26)</f>
        <v>0</v>
      </c>
      <c r="K27" s="153"/>
      <c r="L27" s="153">
        <f>SUM(L24:L26)</f>
        <v>0</v>
      </c>
      <c r="M27" s="98">
        <f>SUM(M19:M26)</f>
        <v>0</v>
      </c>
      <c r="N27" s="153">
        <f>+H27+J27+L27</f>
        <v>0</v>
      </c>
      <c r="O27" s="168"/>
      <c r="P27" s="167"/>
    </row>
    <row r="28" spans="1:16" s="63" customFormat="1" ht="24" customHeight="1" x14ac:dyDescent="0.15">
      <c r="A28" s="188"/>
      <c r="B28" s="171">
        <f>+B19+1</f>
        <v>5</v>
      </c>
      <c r="C28" s="99" t="s">
        <v>196</v>
      </c>
      <c r="D28" s="99" t="s">
        <v>197</v>
      </c>
      <c r="E28" s="97" t="s">
        <v>91</v>
      </c>
      <c r="F28" s="100"/>
      <c r="G28" s="98"/>
      <c r="H28" s="98">
        <f t="shared" ref="H28:H31" si="22">+ROUNDDOWN($F28*G28,0)</f>
        <v>0</v>
      </c>
      <c r="I28" s="153"/>
      <c r="J28" s="153">
        <f t="shared" ref="J28:J31" si="23">+ROUNDDOWN($F28*I28,0)</f>
        <v>0</v>
      </c>
      <c r="K28" s="153"/>
      <c r="L28" s="153">
        <f t="shared" ref="L28:L31" si="24">+ROUNDDOWN($F28*K28,0)</f>
        <v>0</v>
      </c>
      <c r="M28" s="153">
        <f t="shared" ref="M28:M31" si="25">+G28+I28+K28</f>
        <v>0</v>
      </c>
      <c r="N28" s="153">
        <f t="shared" ref="N28:N31" si="26">+H28+J28+L28</f>
        <v>0</v>
      </c>
      <c r="O28" s="168"/>
      <c r="P28" s="167"/>
    </row>
    <row r="29" spans="1:16" s="63" customFormat="1" ht="24" customHeight="1" x14ac:dyDescent="0.15">
      <c r="A29" s="188"/>
      <c r="B29" s="170"/>
      <c r="C29" s="71" t="s">
        <v>165</v>
      </c>
      <c r="D29" s="71"/>
      <c r="E29" s="74" t="s">
        <v>134</v>
      </c>
      <c r="F29" s="73">
        <f>0.012*2</f>
        <v>2.4E-2</v>
      </c>
      <c r="G29" s="149"/>
      <c r="H29" s="149"/>
      <c r="I29" s="152"/>
      <c r="J29" s="152"/>
      <c r="K29" s="152"/>
      <c r="L29" s="152"/>
      <c r="M29" s="152"/>
      <c r="N29" s="152"/>
      <c r="O29" s="209"/>
      <c r="P29" s="208"/>
    </row>
    <row r="30" spans="1:16" s="63" customFormat="1" ht="24" customHeight="1" x14ac:dyDescent="0.15">
      <c r="A30" s="188"/>
      <c r="B30" s="170"/>
      <c r="C30" s="71" t="s">
        <v>166</v>
      </c>
      <c r="D30" s="71"/>
      <c r="E30" s="72" t="s">
        <v>134</v>
      </c>
      <c r="F30" s="73">
        <f>0.002*2</f>
        <v>4.0000000000000001E-3</v>
      </c>
      <c r="G30" s="149"/>
      <c r="H30" s="149"/>
      <c r="I30" s="152"/>
      <c r="J30" s="152"/>
      <c r="K30" s="152"/>
      <c r="L30" s="152"/>
      <c r="M30" s="152"/>
      <c r="N30" s="152"/>
      <c r="O30" s="209"/>
      <c r="P30" s="208"/>
    </row>
    <row r="31" spans="1:16" s="63" customFormat="1" ht="24" customHeight="1" x14ac:dyDescent="0.15">
      <c r="A31" s="188"/>
      <c r="B31" s="170"/>
      <c r="C31" s="71" t="s">
        <v>167</v>
      </c>
      <c r="D31" s="71" t="s">
        <v>162</v>
      </c>
      <c r="E31" s="72" t="s">
        <v>132</v>
      </c>
      <c r="F31" s="73">
        <v>0.02</v>
      </c>
      <c r="G31" s="149"/>
      <c r="H31" s="149"/>
      <c r="I31" s="152"/>
      <c r="J31" s="152"/>
      <c r="K31" s="152"/>
      <c r="L31" s="152"/>
      <c r="M31" s="152"/>
      <c r="N31" s="152"/>
      <c r="O31" s="209"/>
      <c r="P31" s="208"/>
    </row>
    <row r="32" spans="1:16" s="63" customFormat="1" ht="24" customHeight="1" x14ac:dyDescent="0.15">
      <c r="A32" s="156">
        <f>+B28</f>
        <v>5</v>
      </c>
      <c r="B32" s="171"/>
      <c r="C32" s="171" t="s">
        <v>86</v>
      </c>
      <c r="D32" s="99"/>
      <c r="E32" s="212"/>
      <c r="F32" s="100"/>
      <c r="G32" s="98"/>
      <c r="H32" s="98">
        <f>SUM(H28:H31)</f>
        <v>0</v>
      </c>
      <c r="I32" s="153"/>
      <c r="J32" s="153">
        <f>SUM(J28:J31)</f>
        <v>0</v>
      </c>
      <c r="K32" s="153"/>
      <c r="L32" s="153">
        <f>SUM(L28:L31)</f>
        <v>0</v>
      </c>
      <c r="M32" s="153">
        <f t="shared" si="10"/>
        <v>0</v>
      </c>
      <c r="N32" s="153">
        <f t="shared" ref="N32" si="27">+H32+J32+L32</f>
        <v>0</v>
      </c>
      <c r="O32" s="168"/>
      <c r="P32" s="167"/>
    </row>
    <row r="33" ht="24.95" customHeight="1" x14ac:dyDescent="0.15"/>
  </sheetData>
  <autoFilter ref="A4:T32"/>
  <mergeCells count="6">
    <mergeCell ref="O5:P6"/>
    <mergeCell ref="B5:B6"/>
    <mergeCell ref="D5:D6"/>
    <mergeCell ref="E5:E6"/>
    <mergeCell ref="F5:F6"/>
    <mergeCell ref="C5:C6"/>
  </mergeCells>
  <phoneticPr fontId="5" type="noConversion"/>
  <printOptions horizontalCentered="1"/>
  <pageMargins left="0.98425196850393704" right="0.98425196850393704" top="0.98425196850393704" bottom="0.98425196850393704" header="0.31496062992125984" footer="0.31496062992125984"/>
  <pageSetup paperSize="9" scale="6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Zeros="0" zoomScale="90" zoomScaleNormal="90" workbookViewId="0">
      <pane xSplit="5" ySplit="6" topLeftCell="F7" activePane="bottomRight" state="frozen"/>
      <selection pane="topRight"/>
      <selection pane="bottomLeft"/>
      <selection pane="bottomRight" activeCell="K22" sqref="K22"/>
    </sheetView>
  </sheetViews>
  <sheetFormatPr defaultRowHeight="13.5" x14ac:dyDescent="0.15"/>
  <cols>
    <col min="1" max="1" width="5.109375" customWidth="1"/>
    <col min="2" max="2" width="15.88671875" bestFit="1" customWidth="1"/>
    <col min="3" max="3" width="11.5546875" bestFit="1" customWidth="1"/>
    <col min="4" max="4" width="5.21875" bestFit="1" customWidth="1"/>
    <col min="5" max="5" width="12.88671875" hidden="1" customWidth="1"/>
    <col min="6" max="6" width="8" bestFit="1" customWidth="1"/>
    <col min="7" max="7" width="6" bestFit="1" customWidth="1"/>
    <col min="8" max="8" width="6.77734375" bestFit="1" customWidth="1"/>
    <col min="9" max="9" width="5.21875" bestFit="1" customWidth="1"/>
    <col min="10" max="10" width="4.88671875" bestFit="1" customWidth="1"/>
    <col min="11" max="11" width="8" bestFit="1" customWidth="1"/>
    <col min="12" max="12" width="9.33203125" customWidth="1"/>
    <col min="13" max="13" width="2.6640625" customWidth="1"/>
    <col min="14" max="14" width="4.6640625" hidden="1" customWidth="1"/>
    <col min="15" max="15" width="10.44140625" hidden="1" customWidth="1"/>
  </cols>
  <sheetData>
    <row r="1" spans="1:15" s="109" customFormat="1" ht="18.75" x14ac:dyDescent="0.15">
      <c r="A1" s="81" t="s">
        <v>140</v>
      </c>
      <c r="B1" s="101"/>
      <c r="C1" s="101"/>
      <c r="D1" s="106"/>
      <c r="E1" s="173"/>
      <c r="F1" s="107"/>
      <c r="G1" s="107"/>
      <c r="H1" s="101"/>
      <c r="I1" s="107"/>
      <c r="J1" s="101"/>
      <c r="K1" s="101"/>
      <c r="L1" s="108"/>
      <c r="M1" s="108"/>
      <c r="N1" s="179" t="s">
        <v>130</v>
      </c>
      <c r="O1" s="176"/>
    </row>
    <row r="2" spans="1:15" s="109" customFormat="1" ht="22.5" x14ac:dyDescent="0.15">
      <c r="A2" s="84" t="s">
        <v>93</v>
      </c>
      <c r="B2" s="157"/>
      <c r="C2" s="157"/>
      <c r="D2" s="157"/>
      <c r="E2" s="190"/>
      <c r="F2" s="110"/>
      <c r="G2" s="110"/>
      <c r="H2" s="157"/>
      <c r="I2" s="110"/>
      <c r="J2" s="157"/>
      <c r="K2" s="157"/>
      <c r="L2" s="111"/>
      <c r="M2" s="108"/>
      <c r="N2" s="177"/>
      <c r="O2" s="178"/>
    </row>
    <row r="3" spans="1:15" s="109" customFormat="1" ht="12" x14ac:dyDescent="0.15">
      <c r="A3" s="106"/>
      <c r="B3" s="101"/>
      <c r="C3" s="101"/>
      <c r="D3" s="106"/>
      <c r="E3" s="173"/>
      <c r="F3" s="107"/>
      <c r="G3" s="107"/>
      <c r="H3" s="101"/>
      <c r="I3" s="107"/>
      <c r="J3" s="101"/>
      <c r="K3" s="101"/>
      <c r="L3" s="108"/>
      <c r="M3" s="108"/>
      <c r="N3" s="180"/>
      <c r="O3" s="176"/>
    </row>
    <row r="4" spans="1:15" s="109" customFormat="1" ht="12" x14ac:dyDescent="0.15">
      <c r="A4" s="106"/>
      <c r="B4" s="101"/>
      <c r="C4" s="101"/>
      <c r="D4" s="106"/>
      <c r="E4" s="191" t="s">
        <v>94</v>
      </c>
      <c r="F4" s="107"/>
      <c r="G4" s="107"/>
      <c r="H4" s="101"/>
      <c r="I4" s="107"/>
      <c r="J4" s="101"/>
      <c r="K4" s="101"/>
      <c r="L4" s="112" t="s">
        <v>80</v>
      </c>
      <c r="M4" s="108"/>
      <c r="N4" s="180"/>
      <c r="O4" s="181" t="s">
        <v>80</v>
      </c>
    </row>
    <row r="5" spans="1:15" s="113" customFormat="1" ht="18.75" customHeight="1" x14ac:dyDescent="0.15">
      <c r="A5" s="231" t="s">
        <v>95</v>
      </c>
      <c r="B5" s="233" t="s">
        <v>96</v>
      </c>
      <c r="C5" s="233" t="s">
        <v>61</v>
      </c>
      <c r="D5" s="233" t="s">
        <v>63</v>
      </c>
      <c r="E5" s="234" t="s">
        <v>97</v>
      </c>
      <c r="F5" s="230" t="s">
        <v>98</v>
      </c>
      <c r="G5" s="234" t="s">
        <v>99</v>
      </c>
      <c r="H5" s="234" t="s">
        <v>100</v>
      </c>
      <c r="I5" s="234" t="s">
        <v>101</v>
      </c>
      <c r="J5" s="234" t="s">
        <v>100</v>
      </c>
      <c r="K5" s="239" t="s">
        <v>142</v>
      </c>
      <c r="L5" s="230" t="s">
        <v>174</v>
      </c>
      <c r="M5" s="108"/>
      <c r="N5" s="237" t="s">
        <v>129</v>
      </c>
      <c r="O5" s="235" t="s">
        <v>97</v>
      </c>
    </row>
    <row r="6" spans="1:15" s="113" customFormat="1" ht="18.75" customHeight="1" x14ac:dyDescent="0.15">
      <c r="A6" s="232"/>
      <c r="B6" s="233" t="s">
        <v>100</v>
      </c>
      <c r="C6" s="233" t="s">
        <v>100</v>
      </c>
      <c r="D6" s="233" t="s">
        <v>100</v>
      </c>
      <c r="E6" s="234" t="s">
        <v>100</v>
      </c>
      <c r="F6" s="230"/>
      <c r="G6" s="203" t="s">
        <v>89</v>
      </c>
      <c r="H6" s="204" t="s">
        <v>102</v>
      </c>
      <c r="I6" s="203" t="s">
        <v>89</v>
      </c>
      <c r="J6" s="204" t="s">
        <v>102</v>
      </c>
      <c r="K6" s="240"/>
      <c r="L6" s="230" t="s">
        <v>100</v>
      </c>
      <c r="M6" s="108"/>
      <c r="N6" s="238"/>
      <c r="O6" s="236" t="s">
        <v>100</v>
      </c>
    </row>
    <row r="7" spans="1:15" s="115" customFormat="1" ht="30" customHeight="1" x14ac:dyDescent="0.15">
      <c r="A7" s="216" t="s">
        <v>103</v>
      </c>
      <c r="B7" s="123" t="s">
        <v>189</v>
      </c>
      <c r="C7" s="79" t="s">
        <v>144</v>
      </c>
      <c r="D7" s="129" t="s">
        <v>91</v>
      </c>
      <c r="E7" s="215">
        <v>10</v>
      </c>
      <c r="F7" s="152"/>
      <c r="G7" s="152"/>
      <c r="H7" s="197"/>
      <c r="I7" s="152"/>
      <c r="J7" s="197"/>
      <c r="K7" s="152"/>
      <c r="L7" s="153">
        <f>+ROUNDDOWN(MIN(F7,G7,I7,K7),0)</f>
        <v>0</v>
      </c>
      <c r="M7" s="119"/>
      <c r="N7" s="182" t="str">
        <f t="shared" ref="N7:N18" si="0">+A7</f>
        <v>1</v>
      </c>
      <c r="O7" s="80">
        <f t="shared" ref="O7:O18" si="1">+L7</f>
        <v>0</v>
      </c>
    </row>
    <row r="8" spans="1:15" s="115" customFormat="1" ht="30" customHeight="1" x14ac:dyDescent="0.15">
      <c r="A8" s="216">
        <f>+A7+1</f>
        <v>2</v>
      </c>
      <c r="B8" s="123" t="s">
        <v>190</v>
      </c>
      <c r="C8" s="79" t="s">
        <v>145</v>
      </c>
      <c r="D8" s="129" t="s">
        <v>180</v>
      </c>
      <c r="E8" s="215">
        <v>2</v>
      </c>
      <c r="F8" s="152"/>
      <c r="G8" s="152"/>
      <c r="H8" s="197"/>
      <c r="I8" s="152"/>
      <c r="J8" s="197"/>
      <c r="K8" s="152"/>
      <c r="L8" s="153">
        <f t="shared" ref="L8:L18" si="2">+ROUNDDOWN(MIN(F8,G8,I8,K8),0)</f>
        <v>0</v>
      </c>
      <c r="M8" s="119"/>
      <c r="N8" s="182">
        <f t="shared" si="0"/>
        <v>2</v>
      </c>
      <c r="O8" s="80">
        <f t="shared" si="1"/>
        <v>0</v>
      </c>
    </row>
    <row r="9" spans="1:15" s="115" customFormat="1" ht="30" customHeight="1" x14ac:dyDescent="0.15">
      <c r="A9" s="216">
        <f t="shared" ref="A9:A10" si="3">+A8+1</f>
        <v>3</v>
      </c>
      <c r="B9" s="123" t="s">
        <v>146</v>
      </c>
      <c r="C9" s="79"/>
      <c r="D9" s="129" t="s">
        <v>147</v>
      </c>
      <c r="E9" s="215">
        <v>2</v>
      </c>
      <c r="F9" s="152"/>
      <c r="G9" s="152"/>
      <c r="H9" s="197"/>
      <c r="I9" s="152"/>
      <c r="J9" s="197"/>
      <c r="K9" s="152"/>
      <c r="L9" s="153">
        <f t="shared" si="2"/>
        <v>0</v>
      </c>
      <c r="M9" s="119"/>
      <c r="N9" s="182">
        <f t="shared" si="0"/>
        <v>3</v>
      </c>
      <c r="O9" s="80">
        <f t="shared" si="1"/>
        <v>0</v>
      </c>
    </row>
    <row r="10" spans="1:15" s="115" customFormat="1" ht="30" customHeight="1" x14ac:dyDescent="0.15">
      <c r="A10" s="216">
        <f t="shared" si="3"/>
        <v>4</v>
      </c>
      <c r="B10" s="123" t="s">
        <v>193</v>
      </c>
      <c r="C10" s="79" t="s">
        <v>149</v>
      </c>
      <c r="D10" s="129" t="s">
        <v>147</v>
      </c>
      <c r="E10" s="215">
        <v>1</v>
      </c>
      <c r="F10" s="152"/>
      <c r="G10" s="152"/>
      <c r="H10" s="197"/>
      <c r="I10" s="152"/>
      <c r="J10" s="197"/>
      <c r="K10" s="152"/>
      <c r="L10" s="153">
        <f t="shared" si="2"/>
        <v>0</v>
      </c>
      <c r="M10" s="119"/>
      <c r="N10" s="182">
        <f t="shared" si="0"/>
        <v>4</v>
      </c>
      <c r="O10" s="80">
        <f t="shared" si="1"/>
        <v>0</v>
      </c>
    </row>
    <row r="11" spans="1:15" s="115" customFormat="1" ht="30" customHeight="1" x14ac:dyDescent="0.15">
      <c r="A11" s="216">
        <f t="shared" ref="A11:A18" si="4">+A10+1</f>
        <v>5</v>
      </c>
      <c r="B11" s="123" t="s">
        <v>193</v>
      </c>
      <c r="C11" s="79" t="s">
        <v>150</v>
      </c>
      <c r="D11" s="129" t="s">
        <v>147</v>
      </c>
      <c r="E11" s="215">
        <v>1</v>
      </c>
      <c r="F11" s="152"/>
      <c r="G11" s="152"/>
      <c r="H11" s="197"/>
      <c r="I11" s="152"/>
      <c r="J11" s="197"/>
      <c r="K11" s="152"/>
      <c r="L11" s="153">
        <f t="shared" si="2"/>
        <v>0</v>
      </c>
      <c r="M11" s="119"/>
      <c r="N11" s="182">
        <f t="shared" si="0"/>
        <v>5</v>
      </c>
      <c r="O11" s="80">
        <f t="shared" si="1"/>
        <v>0</v>
      </c>
    </row>
    <row r="12" spans="1:15" s="115" customFormat="1" ht="30" customHeight="1" x14ac:dyDescent="0.15">
      <c r="A12" s="216">
        <f t="shared" si="4"/>
        <v>6</v>
      </c>
      <c r="B12" s="123" t="s">
        <v>151</v>
      </c>
      <c r="C12" s="79"/>
      <c r="D12" s="129" t="s">
        <v>153</v>
      </c>
      <c r="E12" s="215">
        <v>1</v>
      </c>
      <c r="F12" s="152"/>
      <c r="G12" s="152"/>
      <c r="H12" s="197"/>
      <c r="I12" s="152"/>
      <c r="J12" s="197"/>
      <c r="K12" s="152"/>
      <c r="L12" s="153">
        <f t="shared" si="2"/>
        <v>0</v>
      </c>
      <c r="M12" s="119"/>
      <c r="N12" s="182">
        <f t="shared" si="0"/>
        <v>6</v>
      </c>
      <c r="O12" s="80">
        <f t="shared" si="1"/>
        <v>0</v>
      </c>
    </row>
    <row r="13" spans="1:15" s="115" customFormat="1" ht="30" customHeight="1" x14ac:dyDescent="0.15">
      <c r="A13" s="216">
        <f t="shared" si="4"/>
        <v>7</v>
      </c>
      <c r="B13" s="123" t="s">
        <v>148</v>
      </c>
      <c r="C13" s="79"/>
      <c r="D13" s="129" t="s">
        <v>153</v>
      </c>
      <c r="E13" s="215">
        <v>1</v>
      </c>
      <c r="F13" s="152"/>
      <c r="G13" s="152"/>
      <c r="H13" s="197"/>
      <c r="I13" s="152"/>
      <c r="J13" s="197"/>
      <c r="K13" s="152"/>
      <c r="L13" s="153">
        <f t="shared" si="2"/>
        <v>0</v>
      </c>
      <c r="M13" s="119"/>
      <c r="N13" s="182">
        <f t="shared" si="0"/>
        <v>7</v>
      </c>
      <c r="O13" s="80">
        <f t="shared" si="1"/>
        <v>0</v>
      </c>
    </row>
    <row r="14" spans="1:15" s="115" customFormat="1" ht="30" customHeight="1" x14ac:dyDescent="0.15">
      <c r="A14" s="216">
        <f t="shared" si="4"/>
        <v>8</v>
      </c>
      <c r="B14" s="123" t="s">
        <v>168</v>
      </c>
      <c r="C14" s="79" t="s">
        <v>169</v>
      </c>
      <c r="D14" s="129" t="s">
        <v>184</v>
      </c>
      <c r="E14" s="215">
        <v>1</v>
      </c>
      <c r="F14" s="152"/>
      <c r="G14" s="152"/>
      <c r="H14" s="197"/>
      <c r="I14" s="152"/>
      <c r="J14" s="197"/>
      <c r="K14" s="152"/>
      <c r="L14" s="153">
        <f t="shared" si="2"/>
        <v>0</v>
      </c>
      <c r="M14" s="119"/>
      <c r="N14" s="182">
        <f t="shared" si="0"/>
        <v>8</v>
      </c>
      <c r="O14" s="80">
        <f t="shared" si="1"/>
        <v>0</v>
      </c>
    </row>
    <row r="15" spans="1:15" s="115" customFormat="1" ht="30" customHeight="1" x14ac:dyDescent="0.15">
      <c r="A15" s="216">
        <f t="shared" si="4"/>
        <v>9</v>
      </c>
      <c r="B15" s="123" t="s">
        <v>168</v>
      </c>
      <c r="C15" s="79" t="s">
        <v>170</v>
      </c>
      <c r="D15" s="129" t="s">
        <v>184</v>
      </c>
      <c r="E15" s="215">
        <v>20</v>
      </c>
      <c r="F15" s="152"/>
      <c r="G15" s="152"/>
      <c r="H15" s="197"/>
      <c r="I15" s="152"/>
      <c r="J15" s="197"/>
      <c r="K15" s="152"/>
      <c r="L15" s="153">
        <f t="shared" si="2"/>
        <v>0</v>
      </c>
      <c r="M15" s="119"/>
      <c r="N15" s="182">
        <f t="shared" si="0"/>
        <v>9</v>
      </c>
      <c r="O15" s="80">
        <f t="shared" si="1"/>
        <v>0</v>
      </c>
    </row>
    <row r="16" spans="1:15" s="115" customFormat="1" ht="30" customHeight="1" x14ac:dyDescent="0.15">
      <c r="A16" s="216">
        <f t="shared" si="4"/>
        <v>10</v>
      </c>
      <c r="B16" s="79" t="s">
        <v>171</v>
      </c>
      <c r="C16" s="79" t="s">
        <v>187</v>
      </c>
      <c r="D16" s="129" t="s">
        <v>185</v>
      </c>
      <c r="E16" s="215">
        <v>6</v>
      </c>
      <c r="F16" s="152"/>
      <c r="G16" s="152"/>
      <c r="H16" s="197"/>
      <c r="I16" s="152"/>
      <c r="J16" s="197"/>
      <c r="K16" s="152"/>
      <c r="L16" s="153">
        <f t="shared" si="2"/>
        <v>0</v>
      </c>
      <c r="M16" s="119"/>
      <c r="N16" s="182">
        <f t="shared" si="0"/>
        <v>10</v>
      </c>
      <c r="O16" s="80">
        <f t="shared" si="1"/>
        <v>0</v>
      </c>
    </row>
    <row r="17" spans="1:15" s="115" customFormat="1" ht="30" customHeight="1" x14ac:dyDescent="0.15">
      <c r="A17" s="216">
        <f t="shared" si="4"/>
        <v>11</v>
      </c>
      <c r="B17" s="79" t="s">
        <v>172</v>
      </c>
      <c r="C17" s="79" t="s">
        <v>188</v>
      </c>
      <c r="D17" s="129" t="s">
        <v>185</v>
      </c>
      <c r="E17" s="215">
        <v>2</v>
      </c>
      <c r="F17" s="152"/>
      <c r="G17" s="152"/>
      <c r="H17" s="197"/>
      <c r="I17" s="152"/>
      <c r="J17" s="197"/>
      <c r="K17" s="152"/>
      <c r="L17" s="153">
        <f t="shared" si="2"/>
        <v>0</v>
      </c>
      <c r="M17" s="119"/>
      <c r="N17" s="182">
        <f t="shared" si="0"/>
        <v>11</v>
      </c>
      <c r="O17" s="80">
        <f t="shared" si="1"/>
        <v>0</v>
      </c>
    </row>
    <row r="18" spans="1:15" s="115" customFormat="1" ht="30" customHeight="1" x14ac:dyDescent="0.15">
      <c r="A18" s="216">
        <f t="shared" si="4"/>
        <v>12</v>
      </c>
      <c r="B18" s="123" t="s">
        <v>173</v>
      </c>
      <c r="C18" s="79"/>
      <c r="D18" s="129" t="s">
        <v>186</v>
      </c>
      <c r="E18" s="215">
        <v>1</v>
      </c>
      <c r="F18" s="152"/>
      <c r="G18" s="152"/>
      <c r="H18" s="197"/>
      <c r="I18" s="152"/>
      <c r="J18" s="197"/>
      <c r="K18" s="152"/>
      <c r="L18" s="153">
        <f t="shared" si="2"/>
        <v>0</v>
      </c>
      <c r="M18" s="119"/>
      <c r="N18" s="182">
        <f t="shared" si="0"/>
        <v>12</v>
      </c>
      <c r="O18" s="80">
        <f t="shared" si="1"/>
        <v>0</v>
      </c>
    </row>
  </sheetData>
  <autoFilter ref="A1:P18"/>
  <mergeCells count="12">
    <mergeCell ref="O5:O6"/>
    <mergeCell ref="N5:N6"/>
    <mergeCell ref="L5:L6"/>
    <mergeCell ref="G5:H5"/>
    <mergeCell ref="I5:J5"/>
    <mergeCell ref="K5:K6"/>
    <mergeCell ref="F5:F6"/>
    <mergeCell ref="A5:A6"/>
    <mergeCell ref="B5:B6"/>
    <mergeCell ref="C5:C6"/>
    <mergeCell ref="D5:D6"/>
    <mergeCell ref="E5:E6"/>
  </mergeCells>
  <phoneticPr fontId="5" type="noConversion"/>
  <printOptions horizontalCentered="1"/>
  <pageMargins left="0.98425196850393704" right="0.98425196850393704" top="0.98425196850393704" bottom="0.98425196850393704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원가계산서</vt:lpstr>
      <vt:lpstr>공종별집계표</vt:lpstr>
      <vt:lpstr>공정별내역서</vt:lpstr>
      <vt:lpstr>일위집</vt:lpstr>
      <vt:lpstr>일위대가표</vt:lpstr>
      <vt:lpstr>단가</vt:lpstr>
      <vt:lpstr>공정별내역서!Print_Area</vt:lpstr>
      <vt:lpstr>공종별집계표!Print_Area</vt:lpstr>
      <vt:lpstr>단가!Print_Area</vt:lpstr>
      <vt:lpstr>원가계산서!Print_Area</vt:lpstr>
      <vt:lpstr>일위대가표!Print_Area</vt:lpstr>
      <vt:lpstr>일위집!Print_Area</vt:lpstr>
      <vt:lpstr>공정별내역서!Print_Titles</vt:lpstr>
      <vt:lpstr>단가!Print_Titles</vt:lpstr>
      <vt:lpstr>일위대가표!Print_Titles</vt:lpstr>
    </vt:vector>
  </TitlesOfParts>
  <Company>(사)감우회경영회계연구원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최수현</dc:creator>
  <cp:lastModifiedBy>arko</cp:lastModifiedBy>
  <cp:lastPrinted>2023-02-02T07:53:39Z</cp:lastPrinted>
  <dcterms:created xsi:type="dcterms:W3CDTF">2004-03-22T06:46:45Z</dcterms:created>
  <dcterms:modified xsi:type="dcterms:W3CDTF">2023-02-10T06:49:43Z</dcterms:modified>
</cp:coreProperties>
</file>