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-120" yWindow="-120" windowWidth="29040" windowHeight="15840"/>
  </bookViews>
  <sheets>
    <sheet name="원가계산서" sheetId="10" r:id="rId1"/>
    <sheet name="공종별집계표" sheetId="9" r:id="rId2"/>
    <sheet name="공종별내역서" sheetId="8" r:id="rId3"/>
    <sheet name="일위대가목록" sheetId="7" r:id="rId4"/>
    <sheet name="일위대가" sheetId="6" r:id="rId5"/>
    <sheet name="단가산출목록" sheetId="5" r:id="rId6"/>
    <sheet name="단가산출서" sheetId="4" r:id="rId7"/>
    <sheet name="단가대비표" sheetId="3" r:id="rId8"/>
    <sheet name=" 공사설정 " sheetId="2" state="hidden" r:id="rId9"/>
    <sheet name="Sheet1" sheetId="1" state="hidden" r:id="rId10"/>
  </sheets>
  <definedNames>
    <definedName name="_xlnm.Print_Area" localSheetId="2">공종별내역서!$A$1:$M$653</definedName>
    <definedName name="_xlnm.Print_Area" localSheetId="1">공종별집계표!$A$1:$M$52</definedName>
    <definedName name="_xlnm.Print_Area" localSheetId="7">단가대비표!$A$1:$X$203</definedName>
    <definedName name="_xlnm.Print_Area" localSheetId="5">단가산출목록!$A$1:$L$5</definedName>
    <definedName name="_xlnm.Print_Area" localSheetId="6">단가산출서!$A$1:$F$69</definedName>
    <definedName name="_xlnm.Print_Area" localSheetId="4">일위대가!$A$1:$M$1246</definedName>
    <definedName name="_xlnm.Print_Area" localSheetId="3">일위대가목록!$A$1:$M$202</definedName>
    <definedName name="_xlnm.Print_Titles" localSheetId="2">공종별내역서!$1:$3</definedName>
    <definedName name="_xlnm.Print_Titles" localSheetId="1">공종별집계표!$1:$4</definedName>
    <definedName name="_xlnm.Print_Titles" localSheetId="7">단가대비표!$1:$4</definedName>
    <definedName name="_xlnm.Print_Titles" localSheetId="5">단가산출목록!$1:$3</definedName>
    <definedName name="_xlnm.Print_Titles" localSheetId="6">단가산출서!$1:$3</definedName>
    <definedName name="_xlnm.Print_Titles" localSheetId="0">원가계산서!$1:$3</definedName>
    <definedName name="_xlnm.Print_Titles" localSheetId="4">일위대가!$1:$3</definedName>
    <definedName name="_xlnm.Print_Titles" localSheetId="3">일위대가목록!$1:$3</definedName>
  </definedNames>
  <calcPr calcId="162913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6" i="10" l="1"/>
  <c r="B195" i="8" l="1"/>
  <c r="H5" i="5" l="1"/>
  <c r="H4" i="5"/>
  <c r="G630" i="8"/>
  <c r="H630" i="8" s="1"/>
  <c r="E630" i="8"/>
  <c r="F630" i="8" s="1"/>
  <c r="G629" i="8"/>
  <c r="H629" i="8" s="1"/>
  <c r="E629" i="8"/>
  <c r="F629" i="8" s="1"/>
  <c r="I604" i="8"/>
  <c r="J604" i="8" s="1"/>
  <c r="G604" i="8"/>
  <c r="H604" i="8" s="1"/>
  <c r="I603" i="8"/>
  <c r="J603" i="8" s="1"/>
  <c r="J627" i="8" s="1"/>
  <c r="I30" i="9" s="1"/>
  <c r="J30" i="9" s="1"/>
  <c r="G603" i="8"/>
  <c r="H603" i="8" s="1"/>
  <c r="H627" i="8" s="1"/>
  <c r="G30" i="9" s="1"/>
  <c r="H30" i="9" s="1"/>
  <c r="G505" i="8"/>
  <c r="E505" i="8"/>
  <c r="G504" i="8"/>
  <c r="E504" i="8"/>
  <c r="G503" i="8"/>
  <c r="E503" i="8"/>
  <c r="G502" i="8"/>
  <c r="E502" i="8"/>
  <c r="G501" i="8"/>
  <c r="H501" i="8" s="1"/>
  <c r="E501" i="8"/>
  <c r="G500" i="8"/>
  <c r="H500" i="8" s="1"/>
  <c r="E500" i="8"/>
  <c r="F500" i="8" s="1"/>
  <c r="G499" i="8"/>
  <c r="E499" i="8"/>
  <c r="F499" i="8" s="1"/>
  <c r="I475" i="8"/>
  <c r="J475" i="8" s="1"/>
  <c r="G475" i="8"/>
  <c r="I474" i="8"/>
  <c r="G474" i="8"/>
  <c r="I473" i="8"/>
  <c r="G473" i="8"/>
  <c r="I447" i="8"/>
  <c r="G447" i="8"/>
  <c r="I424" i="8"/>
  <c r="J424" i="8" s="1"/>
  <c r="G424" i="8"/>
  <c r="I423" i="8"/>
  <c r="J423" i="8" s="1"/>
  <c r="G423" i="8"/>
  <c r="I422" i="8"/>
  <c r="J422" i="8" s="1"/>
  <c r="G422" i="8"/>
  <c r="H422" i="8" s="1"/>
  <c r="I421" i="8"/>
  <c r="J421" i="8" s="1"/>
  <c r="G421" i="8"/>
  <c r="H421" i="8" s="1"/>
  <c r="I352" i="8"/>
  <c r="J352" i="8" s="1"/>
  <c r="G352" i="8"/>
  <c r="G351" i="8"/>
  <c r="E351" i="8"/>
  <c r="I350" i="8"/>
  <c r="G350" i="8"/>
  <c r="E350" i="8"/>
  <c r="I349" i="8"/>
  <c r="G349" i="8"/>
  <c r="K349" i="8" s="1"/>
  <c r="I348" i="8"/>
  <c r="J348" i="8" s="1"/>
  <c r="G348" i="8"/>
  <c r="I347" i="8"/>
  <c r="J347" i="8" s="1"/>
  <c r="G347" i="8"/>
  <c r="H347" i="8" s="1"/>
  <c r="I346" i="8"/>
  <c r="J346" i="8" s="1"/>
  <c r="G346" i="8"/>
  <c r="I345" i="8"/>
  <c r="J345" i="8" s="1"/>
  <c r="G345" i="8"/>
  <c r="K345" i="8" s="1"/>
  <c r="I344" i="8"/>
  <c r="J344" i="8" s="1"/>
  <c r="G344" i="8"/>
  <c r="E344" i="8"/>
  <c r="I343" i="8"/>
  <c r="G343" i="8"/>
  <c r="I280" i="8"/>
  <c r="G280" i="8"/>
  <c r="H280" i="8" s="1"/>
  <c r="I278" i="8"/>
  <c r="J278" i="8" s="1"/>
  <c r="G278" i="8"/>
  <c r="H278" i="8" s="1"/>
  <c r="I277" i="8"/>
  <c r="J277" i="8" s="1"/>
  <c r="G277" i="8"/>
  <c r="H277" i="8" s="1"/>
  <c r="I272" i="8"/>
  <c r="J272" i="8" s="1"/>
  <c r="G272" i="8"/>
  <c r="H272" i="8" s="1"/>
  <c r="I271" i="8"/>
  <c r="J271" i="8" s="1"/>
  <c r="G271" i="8"/>
  <c r="I270" i="8"/>
  <c r="J270" i="8" s="1"/>
  <c r="G270" i="8"/>
  <c r="H270" i="8" s="1"/>
  <c r="I269" i="8"/>
  <c r="G269" i="8"/>
  <c r="I268" i="8"/>
  <c r="G268" i="8"/>
  <c r="I267" i="8"/>
  <c r="J267" i="8" s="1"/>
  <c r="G267" i="8"/>
  <c r="H267" i="8" s="1"/>
  <c r="I266" i="8"/>
  <c r="J266" i="8" s="1"/>
  <c r="G266" i="8"/>
  <c r="I265" i="8"/>
  <c r="G265" i="8"/>
  <c r="H265" i="8" s="1"/>
  <c r="I239" i="8"/>
  <c r="J239" i="8" s="1"/>
  <c r="G239" i="8"/>
  <c r="I194" i="8"/>
  <c r="J194" i="8" s="1"/>
  <c r="G194" i="8"/>
  <c r="H194" i="8" s="1"/>
  <c r="I149" i="8"/>
  <c r="J149" i="8" s="1"/>
  <c r="G149" i="8"/>
  <c r="G148" i="8"/>
  <c r="G136" i="8"/>
  <c r="I135" i="8"/>
  <c r="G135" i="8"/>
  <c r="I109" i="8"/>
  <c r="J109" i="8" s="1"/>
  <c r="G109" i="8"/>
  <c r="H109" i="8" s="1"/>
  <c r="I60" i="8"/>
  <c r="J60" i="8" s="1"/>
  <c r="G60" i="8"/>
  <c r="I59" i="8"/>
  <c r="J59" i="8" s="1"/>
  <c r="G59" i="8"/>
  <c r="I58" i="8"/>
  <c r="J58" i="8" s="1"/>
  <c r="G58" i="8"/>
  <c r="H58" i="8" s="1"/>
  <c r="I57" i="8"/>
  <c r="J57" i="8" s="1"/>
  <c r="G57" i="8"/>
  <c r="H57" i="8" s="1"/>
  <c r="I32" i="8"/>
  <c r="G32" i="8"/>
  <c r="H32" i="8" s="1"/>
  <c r="E32" i="8"/>
  <c r="F32" i="8" s="1"/>
  <c r="I31" i="8"/>
  <c r="G31" i="8"/>
  <c r="E31" i="8"/>
  <c r="F31" i="8" s="1"/>
  <c r="I1245" i="6"/>
  <c r="G1245" i="6"/>
  <c r="I1243" i="6"/>
  <c r="G1243" i="6"/>
  <c r="I1238" i="6"/>
  <c r="G1238" i="6"/>
  <c r="H1238" i="6" s="1"/>
  <c r="I1236" i="6"/>
  <c r="G1236" i="6"/>
  <c r="I1231" i="6"/>
  <c r="G1231" i="6"/>
  <c r="H1231" i="6" s="1"/>
  <c r="I1229" i="6"/>
  <c r="G1229" i="6"/>
  <c r="I1224" i="6"/>
  <c r="G1224" i="6"/>
  <c r="I1222" i="6"/>
  <c r="G1222" i="6"/>
  <c r="I1217" i="6"/>
  <c r="G1217" i="6"/>
  <c r="I1215" i="6"/>
  <c r="G1215" i="6"/>
  <c r="I1210" i="6"/>
  <c r="J1210" i="6" s="1"/>
  <c r="G1210" i="6"/>
  <c r="H1210" i="6" s="1"/>
  <c r="I1208" i="6"/>
  <c r="G1208" i="6"/>
  <c r="H1208" i="6" s="1"/>
  <c r="I1202" i="6"/>
  <c r="J1202" i="6" s="1"/>
  <c r="G1202" i="6"/>
  <c r="H1202" i="6" s="1"/>
  <c r="I1200" i="6"/>
  <c r="J1200" i="6" s="1"/>
  <c r="G1200" i="6"/>
  <c r="H1200" i="6" s="1"/>
  <c r="I1194" i="6"/>
  <c r="G1194" i="6"/>
  <c r="I1192" i="6"/>
  <c r="J1192" i="6" s="1"/>
  <c r="G1192" i="6"/>
  <c r="I1186" i="6"/>
  <c r="J1186" i="6" s="1"/>
  <c r="G1186" i="6"/>
  <c r="H1186" i="6" s="1"/>
  <c r="I1184" i="6"/>
  <c r="J1184" i="6" s="1"/>
  <c r="G1184" i="6"/>
  <c r="I1178" i="6"/>
  <c r="J1178" i="6" s="1"/>
  <c r="G1178" i="6"/>
  <c r="H1178" i="6" s="1"/>
  <c r="I1176" i="6"/>
  <c r="J1176" i="6" s="1"/>
  <c r="G1176" i="6"/>
  <c r="H1176" i="6" s="1"/>
  <c r="I1170" i="6"/>
  <c r="J1170" i="6" s="1"/>
  <c r="G1170" i="6"/>
  <c r="H1170" i="6" s="1"/>
  <c r="I1168" i="6"/>
  <c r="J1168" i="6" s="1"/>
  <c r="G1168" i="6"/>
  <c r="H1168" i="6" s="1"/>
  <c r="I1164" i="6"/>
  <c r="G1164" i="6"/>
  <c r="E1164" i="6"/>
  <c r="I1163" i="6"/>
  <c r="G1163" i="6"/>
  <c r="H1163" i="6" s="1"/>
  <c r="E1163" i="6"/>
  <c r="F1163" i="6" s="1"/>
  <c r="I1159" i="6"/>
  <c r="G1159" i="6"/>
  <c r="H1159" i="6" s="1"/>
  <c r="E1159" i="6"/>
  <c r="F1159" i="6" s="1"/>
  <c r="I1158" i="6"/>
  <c r="G1158" i="6"/>
  <c r="E1158" i="6"/>
  <c r="I1154" i="6"/>
  <c r="G1154" i="6"/>
  <c r="H1154" i="6" s="1"/>
  <c r="H1155" i="6" s="1"/>
  <c r="F189" i="7" s="1"/>
  <c r="G370" i="8" s="1"/>
  <c r="H370" i="8" s="1"/>
  <c r="E1154" i="6"/>
  <c r="I1153" i="6"/>
  <c r="J1153" i="6" s="1"/>
  <c r="G1153" i="6"/>
  <c r="E1153" i="6"/>
  <c r="I1149" i="6"/>
  <c r="G1149" i="6"/>
  <c r="E1149" i="6"/>
  <c r="K1149" i="6" s="1"/>
  <c r="I1148" i="6"/>
  <c r="J1148" i="6" s="1"/>
  <c r="G1148" i="6"/>
  <c r="H1148" i="6" s="1"/>
  <c r="E1148" i="6"/>
  <c r="F1148" i="6" s="1"/>
  <c r="I1144" i="6"/>
  <c r="G1144" i="6"/>
  <c r="H1144" i="6" s="1"/>
  <c r="E1144" i="6"/>
  <c r="I1143" i="6"/>
  <c r="G1143" i="6"/>
  <c r="E1143" i="6"/>
  <c r="F1143" i="6" s="1"/>
  <c r="I1134" i="6"/>
  <c r="J1134" i="6" s="1"/>
  <c r="G1134" i="6"/>
  <c r="E1134" i="6"/>
  <c r="I1133" i="6"/>
  <c r="G1133" i="6"/>
  <c r="E1133" i="6"/>
  <c r="I1124" i="6"/>
  <c r="G1124" i="6"/>
  <c r="E1124" i="6"/>
  <c r="F1124" i="6" s="1"/>
  <c r="I1123" i="6"/>
  <c r="G1123" i="6"/>
  <c r="E1123" i="6"/>
  <c r="F1123" i="6" s="1"/>
  <c r="I1119" i="6"/>
  <c r="G1119" i="6"/>
  <c r="E1119" i="6"/>
  <c r="I1118" i="6"/>
  <c r="J1118" i="6" s="1"/>
  <c r="G1118" i="6"/>
  <c r="H1118" i="6" s="1"/>
  <c r="E1118" i="6"/>
  <c r="F1118" i="6" s="1"/>
  <c r="F1120" i="6" s="1"/>
  <c r="I1117" i="6"/>
  <c r="G1117" i="6"/>
  <c r="E1117" i="6"/>
  <c r="I1079" i="6"/>
  <c r="G1079" i="6"/>
  <c r="E1079" i="6"/>
  <c r="I1078" i="6"/>
  <c r="G1078" i="6"/>
  <c r="H1078" i="6" s="1"/>
  <c r="E1078" i="6"/>
  <c r="I1054" i="6"/>
  <c r="J1054" i="6" s="1"/>
  <c r="G1054" i="6"/>
  <c r="H1054" i="6" s="1"/>
  <c r="E1054" i="6"/>
  <c r="F1054" i="6" s="1"/>
  <c r="I1053" i="6"/>
  <c r="G1053" i="6"/>
  <c r="H1053" i="6" s="1"/>
  <c r="I1055" i="6" s="1"/>
  <c r="J1055" i="6" s="1"/>
  <c r="E1053" i="6"/>
  <c r="F1053" i="6" s="1"/>
  <c r="F1056" i="6" s="1"/>
  <c r="E172" i="7" s="1"/>
  <c r="E405" i="8" s="1"/>
  <c r="F405" i="8" s="1"/>
  <c r="I1049" i="6"/>
  <c r="G1049" i="6"/>
  <c r="E1049" i="6"/>
  <c r="I1048" i="6"/>
  <c r="G1048" i="6"/>
  <c r="H1048" i="6" s="1"/>
  <c r="E1048" i="6"/>
  <c r="F1048" i="6" s="1"/>
  <c r="I1043" i="6"/>
  <c r="G1043" i="6"/>
  <c r="E1043" i="6"/>
  <c r="K1043" i="6" s="1"/>
  <c r="I1042" i="6"/>
  <c r="G1042" i="6"/>
  <c r="K1042" i="6" s="1"/>
  <c r="E1042" i="6"/>
  <c r="F1042" i="6" s="1"/>
  <c r="I1037" i="6"/>
  <c r="J1037" i="6" s="1"/>
  <c r="G1037" i="6"/>
  <c r="E1037" i="6"/>
  <c r="F1037" i="6" s="1"/>
  <c r="I1036" i="6"/>
  <c r="J1036" i="6" s="1"/>
  <c r="G1036" i="6"/>
  <c r="H1036" i="6" s="1"/>
  <c r="E1036" i="6"/>
  <c r="I1031" i="6"/>
  <c r="G1031" i="6"/>
  <c r="E1031" i="6"/>
  <c r="I1030" i="6"/>
  <c r="G1030" i="6"/>
  <c r="E1030" i="6"/>
  <c r="I1025" i="6"/>
  <c r="J1025" i="6" s="1"/>
  <c r="G1025" i="6"/>
  <c r="E1025" i="6"/>
  <c r="F1025" i="6" s="1"/>
  <c r="I1024" i="6"/>
  <c r="J1024" i="6" s="1"/>
  <c r="G1024" i="6"/>
  <c r="E1024" i="6"/>
  <c r="F1024" i="6" s="1"/>
  <c r="F1027" i="6" s="1"/>
  <c r="I1019" i="6"/>
  <c r="G1019" i="6"/>
  <c r="E1019" i="6"/>
  <c r="F1019" i="6" s="1"/>
  <c r="I1018" i="6"/>
  <c r="G1018" i="6"/>
  <c r="E1018" i="6"/>
  <c r="I1013" i="6"/>
  <c r="G1013" i="6"/>
  <c r="H1013" i="6" s="1"/>
  <c r="E1013" i="6"/>
  <c r="F1013" i="6" s="1"/>
  <c r="I1012" i="6"/>
  <c r="J1012" i="6" s="1"/>
  <c r="G1012" i="6"/>
  <c r="E1012" i="6"/>
  <c r="F1012" i="6" s="1"/>
  <c r="I1008" i="6"/>
  <c r="J1008" i="6" s="1"/>
  <c r="G1008" i="6"/>
  <c r="H1008" i="6" s="1"/>
  <c r="E1008" i="6"/>
  <c r="F1008" i="6" s="1"/>
  <c r="I1007" i="6"/>
  <c r="J1007" i="6" s="1"/>
  <c r="G1007" i="6"/>
  <c r="H1007" i="6" s="1"/>
  <c r="E1007" i="6"/>
  <c r="F1007" i="6" s="1"/>
  <c r="F1009" i="6" s="1"/>
  <c r="I996" i="6"/>
  <c r="G996" i="6"/>
  <c r="E996" i="6"/>
  <c r="I990" i="6"/>
  <c r="G990" i="6"/>
  <c r="E990" i="6"/>
  <c r="I989" i="6"/>
  <c r="G989" i="6"/>
  <c r="H989" i="6" s="1"/>
  <c r="E989" i="6"/>
  <c r="I983" i="6"/>
  <c r="G983" i="6"/>
  <c r="H983" i="6" s="1"/>
  <c r="I956" i="6"/>
  <c r="J956" i="6" s="1"/>
  <c r="G956" i="6"/>
  <c r="H956" i="6" s="1"/>
  <c r="I954" i="6"/>
  <c r="J954" i="6" s="1"/>
  <c r="J957" i="6" s="1"/>
  <c r="G157" i="7" s="1"/>
  <c r="I190" i="8" s="1"/>
  <c r="J190" i="8" s="1"/>
  <c r="G954" i="6"/>
  <c r="H954" i="6" s="1"/>
  <c r="H957" i="6" s="1"/>
  <c r="F157" i="7" s="1"/>
  <c r="G190" i="8" s="1"/>
  <c r="H190" i="8" s="1"/>
  <c r="I950" i="6"/>
  <c r="J950" i="6" s="1"/>
  <c r="G950" i="6"/>
  <c r="H950" i="6" s="1"/>
  <c r="I948" i="6"/>
  <c r="G948" i="6"/>
  <c r="I942" i="6"/>
  <c r="G942" i="6"/>
  <c r="H942" i="6" s="1"/>
  <c r="I938" i="6"/>
  <c r="J938" i="6" s="1"/>
  <c r="G938" i="6"/>
  <c r="I937" i="6"/>
  <c r="J937" i="6" s="1"/>
  <c r="G937" i="6"/>
  <c r="H937" i="6" s="1"/>
  <c r="I928" i="6"/>
  <c r="J928" i="6" s="1"/>
  <c r="G928" i="6"/>
  <c r="H928" i="6" s="1"/>
  <c r="E928" i="6"/>
  <c r="F928" i="6" s="1"/>
  <c r="I927" i="6"/>
  <c r="J927" i="6" s="1"/>
  <c r="G927" i="6"/>
  <c r="E927" i="6"/>
  <c r="F927" i="6" s="1"/>
  <c r="I926" i="6"/>
  <c r="J926" i="6" s="1"/>
  <c r="G926" i="6"/>
  <c r="H926" i="6" s="1"/>
  <c r="I921" i="6"/>
  <c r="G921" i="6"/>
  <c r="I917" i="6"/>
  <c r="G917" i="6"/>
  <c r="E917" i="6"/>
  <c r="I916" i="6"/>
  <c r="J916" i="6" s="1"/>
  <c r="J918" i="6" s="1"/>
  <c r="G151" i="7" s="1"/>
  <c r="I922" i="6" s="1"/>
  <c r="J922" i="6" s="1"/>
  <c r="G916" i="6"/>
  <c r="H916" i="6" s="1"/>
  <c r="E916" i="6"/>
  <c r="F916" i="6" s="1"/>
  <c r="F918" i="6" s="1"/>
  <c r="E151" i="7" s="1"/>
  <c r="E922" i="6" s="1"/>
  <c r="F922" i="6" s="1"/>
  <c r="I911" i="6"/>
  <c r="J911" i="6" s="1"/>
  <c r="G911" i="6"/>
  <c r="H911" i="6" s="1"/>
  <c r="I910" i="6"/>
  <c r="J910" i="6" s="1"/>
  <c r="G910" i="6"/>
  <c r="H910" i="6" s="1"/>
  <c r="I906" i="6"/>
  <c r="J906" i="6" s="1"/>
  <c r="G906" i="6"/>
  <c r="E906" i="6"/>
  <c r="F906" i="6" s="1"/>
  <c r="I905" i="6"/>
  <c r="J905" i="6" s="1"/>
  <c r="J907" i="6" s="1"/>
  <c r="G149" i="7" s="1"/>
  <c r="G905" i="6"/>
  <c r="E905" i="6"/>
  <c r="I900" i="6"/>
  <c r="G900" i="6"/>
  <c r="I899" i="6"/>
  <c r="J899" i="6" s="1"/>
  <c r="G899" i="6"/>
  <c r="I895" i="6"/>
  <c r="J895" i="6" s="1"/>
  <c r="G895" i="6"/>
  <c r="H895" i="6" s="1"/>
  <c r="I894" i="6"/>
  <c r="J894" i="6" s="1"/>
  <c r="G894" i="6"/>
  <c r="I889" i="6"/>
  <c r="J889" i="6" s="1"/>
  <c r="G889" i="6"/>
  <c r="H889" i="6" s="1"/>
  <c r="I888" i="6"/>
  <c r="G888" i="6"/>
  <c r="I883" i="6"/>
  <c r="G883" i="6"/>
  <c r="H883" i="6" s="1"/>
  <c r="I882" i="6"/>
  <c r="G882" i="6"/>
  <c r="I881" i="6"/>
  <c r="G881" i="6"/>
  <c r="I877" i="6"/>
  <c r="G877" i="6"/>
  <c r="I876" i="6"/>
  <c r="J876" i="6" s="1"/>
  <c r="G876" i="6"/>
  <c r="H876" i="6" s="1"/>
  <c r="I875" i="6"/>
  <c r="J875" i="6" s="1"/>
  <c r="G875" i="6"/>
  <c r="H875" i="6" s="1"/>
  <c r="I871" i="6"/>
  <c r="J871" i="6" s="1"/>
  <c r="G871" i="6"/>
  <c r="H871" i="6" s="1"/>
  <c r="I870" i="6"/>
  <c r="J870" i="6" s="1"/>
  <c r="G870" i="6"/>
  <c r="H870" i="6" s="1"/>
  <c r="I869" i="6"/>
  <c r="J869" i="6" s="1"/>
  <c r="G869" i="6"/>
  <c r="H869" i="6" s="1"/>
  <c r="I865" i="6"/>
  <c r="G865" i="6"/>
  <c r="I864" i="6"/>
  <c r="G864" i="6"/>
  <c r="I860" i="6"/>
  <c r="G860" i="6"/>
  <c r="H860" i="6" s="1"/>
  <c r="I859" i="6"/>
  <c r="G859" i="6"/>
  <c r="H859" i="6" s="1"/>
  <c r="H861" i="6" s="1"/>
  <c r="F141" i="7" s="1"/>
  <c r="I855" i="6"/>
  <c r="G855" i="6"/>
  <c r="H855" i="6" s="1"/>
  <c r="I854" i="6"/>
  <c r="G854" i="6"/>
  <c r="I853" i="6"/>
  <c r="J853" i="6" s="1"/>
  <c r="G853" i="6"/>
  <c r="K853" i="6" s="1"/>
  <c r="I852" i="6"/>
  <c r="J852" i="6" s="1"/>
  <c r="G852" i="6"/>
  <c r="I851" i="6"/>
  <c r="G851" i="6"/>
  <c r="I850" i="6"/>
  <c r="G850" i="6"/>
  <c r="I845" i="6"/>
  <c r="G845" i="6"/>
  <c r="I840" i="6"/>
  <c r="G840" i="6"/>
  <c r="E840" i="6"/>
  <c r="I839" i="6"/>
  <c r="J839" i="6" s="1"/>
  <c r="G839" i="6"/>
  <c r="E839" i="6"/>
  <c r="F839" i="6" s="1"/>
  <c r="F842" i="6" s="1"/>
  <c r="I835" i="6"/>
  <c r="J835" i="6" s="1"/>
  <c r="G835" i="6"/>
  <c r="H835" i="6" s="1"/>
  <c r="I834" i="6"/>
  <c r="J834" i="6" s="1"/>
  <c r="J836" i="6" s="1"/>
  <c r="G137" i="7" s="1"/>
  <c r="I142" i="8" s="1"/>
  <c r="J142" i="8" s="1"/>
  <c r="G834" i="6"/>
  <c r="H834" i="6" s="1"/>
  <c r="H836" i="6" s="1"/>
  <c r="F137" i="7" s="1"/>
  <c r="G142" i="8" s="1"/>
  <c r="H142" i="8" s="1"/>
  <c r="I830" i="6"/>
  <c r="G830" i="6"/>
  <c r="I829" i="6"/>
  <c r="G829" i="6"/>
  <c r="I825" i="6"/>
  <c r="G825" i="6"/>
  <c r="I824" i="6"/>
  <c r="G824" i="6"/>
  <c r="H824" i="6" s="1"/>
  <c r="H826" i="6" s="1"/>
  <c r="F135" i="7" s="1"/>
  <c r="G140" i="8" s="1"/>
  <c r="H140" i="8" s="1"/>
  <c r="I819" i="6"/>
  <c r="J819" i="6" s="1"/>
  <c r="G819" i="6"/>
  <c r="H819" i="6" s="1"/>
  <c r="I814" i="6"/>
  <c r="J814" i="6" s="1"/>
  <c r="G814" i="6"/>
  <c r="E814" i="6"/>
  <c r="F814" i="6" s="1"/>
  <c r="I813" i="6"/>
  <c r="J813" i="6" s="1"/>
  <c r="G813" i="6"/>
  <c r="H813" i="6" s="1"/>
  <c r="E813" i="6"/>
  <c r="F813" i="6" s="1"/>
  <c r="I809" i="6"/>
  <c r="G809" i="6"/>
  <c r="E809" i="6"/>
  <c r="I808" i="6"/>
  <c r="G808" i="6"/>
  <c r="I798" i="6"/>
  <c r="G798" i="6"/>
  <c r="E798" i="6"/>
  <c r="K798" i="6" s="1"/>
  <c r="I797" i="6"/>
  <c r="J797" i="6" s="1"/>
  <c r="G797" i="6"/>
  <c r="H797" i="6" s="1"/>
  <c r="E797" i="6"/>
  <c r="F797" i="6" s="1"/>
  <c r="I791" i="6"/>
  <c r="J791" i="6" s="1"/>
  <c r="G791" i="6"/>
  <c r="H791" i="6" s="1"/>
  <c r="I785" i="6"/>
  <c r="J785" i="6" s="1"/>
  <c r="G785" i="6"/>
  <c r="H785" i="6" s="1"/>
  <c r="I779" i="6"/>
  <c r="K779" i="6" s="1"/>
  <c r="G779" i="6"/>
  <c r="E779" i="6"/>
  <c r="I778" i="6"/>
  <c r="G778" i="6"/>
  <c r="E778" i="6"/>
  <c r="K778" i="6" s="1"/>
  <c r="I777" i="6"/>
  <c r="J777" i="6" s="1"/>
  <c r="G777" i="6"/>
  <c r="E777" i="6"/>
  <c r="F777" i="6" s="1"/>
  <c r="I776" i="6"/>
  <c r="J776" i="6" s="1"/>
  <c r="G776" i="6"/>
  <c r="E776" i="6"/>
  <c r="F776" i="6" s="1"/>
  <c r="I772" i="6"/>
  <c r="G772" i="6"/>
  <c r="H772" i="6" s="1"/>
  <c r="H773" i="6" s="1"/>
  <c r="F126" i="7" s="1"/>
  <c r="I767" i="6"/>
  <c r="J767" i="6" s="1"/>
  <c r="G767" i="6"/>
  <c r="E767" i="6"/>
  <c r="F767" i="6" s="1"/>
  <c r="I766" i="6"/>
  <c r="G766" i="6"/>
  <c r="E766" i="6"/>
  <c r="I765" i="6"/>
  <c r="G765" i="6"/>
  <c r="H765" i="6" s="1"/>
  <c r="E765" i="6"/>
  <c r="F765" i="6" s="1"/>
  <c r="I764" i="6"/>
  <c r="G764" i="6"/>
  <c r="H764" i="6" s="1"/>
  <c r="E764" i="6"/>
  <c r="F764" i="6" s="1"/>
  <c r="I750" i="6"/>
  <c r="G750" i="6"/>
  <c r="H750" i="6" s="1"/>
  <c r="I749" i="6"/>
  <c r="G749" i="6"/>
  <c r="H749" i="6" s="1"/>
  <c r="I745" i="6"/>
  <c r="G745" i="6"/>
  <c r="H745" i="6" s="1"/>
  <c r="I744" i="6"/>
  <c r="J744" i="6" s="1"/>
  <c r="G744" i="6"/>
  <c r="I740" i="6"/>
  <c r="G740" i="6"/>
  <c r="I739" i="6"/>
  <c r="G739" i="6"/>
  <c r="H739" i="6" s="1"/>
  <c r="I734" i="6"/>
  <c r="G734" i="6"/>
  <c r="E734" i="6"/>
  <c r="I733" i="6"/>
  <c r="G733" i="6"/>
  <c r="K733" i="6" s="1"/>
  <c r="E733" i="6"/>
  <c r="I732" i="6"/>
  <c r="G732" i="6"/>
  <c r="E732" i="6"/>
  <c r="I731" i="6"/>
  <c r="J731" i="6" s="1"/>
  <c r="G731" i="6"/>
  <c r="H731" i="6" s="1"/>
  <c r="E731" i="6"/>
  <c r="I718" i="6"/>
  <c r="G718" i="6"/>
  <c r="I717" i="6"/>
  <c r="G717" i="6"/>
  <c r="I712" i="6"/>
  <c r="G712" i="6"/>
  <c r="H712" i="6" s="1"/>
  <c r="E712" i="6"/>
  <c r="I711" i="6"/>
  <c r="G711" i="6"/>
  <c r="H711" i="6" s="1"/>
  <c r="E711" i="6"/>
  <c r="I706" i="6"/>
  <c r="G706" i="6"/>
  <c r="H706" i="6" s="1"/>
  <c r="I705" i="6"/>
  <c r="G705" i="6"/>
  <c r="H705" i="6" s="1"/>
  <c r="I699" i="6"/>
  <c r="J699" i="6" s="1"/>
  <c r="G699" i="6"/>
  <c r="I693" i="6"/>
  <c r="G693" i="6"/>
  <c r="I688" i="6"/>
  <c r="G688" i="6"/>
  <c r="E688" i="6"/>
  <c r="I687" i="6"/>
  <c r="G687" i="6"/>
  <c r="E687" i="6"/>
  <c r="I682" i="6"/>
  <c r="J682" i="6" s="1"/>
  <c r="G682" i="6"/>
  <c r="E682" i="6"/>
  <c r="F682" i="6" s="1"/>
  <c r="I681" i="6"/>
  <c r="J681" i="6" s="1"/>
  <c r="G681" i="6"/>
  <c r="H681" i="6" s="1"/>
  <c r="E681" i="6"/>
  <c r="F681" i="6" s="1"/>
  <c r="F684" i="6" s="1"/>
  <c r="I676" i="6"/>
  <c r="J676" i="6" s="1"/>
  <c r="G676" i="6"/>
  <c r="E676" i="6"/>
  <c r="I675" i="6"/>
  <c r="G675" i="6"/>
  <c r="E675" i="6"/>
  <c r="I670" i="6"/>
  <c r="J670" i="6" s="1"/>
  <c r="G670" i="6"/>
  <c r="H670" i="6" s="1"/>
  <c r="E670" i="6"/>
  <c r="I669" i="6"/>
  <c r="J669" i="6" s="1"/>
  <c r="G669" i="6"/>
  <c r="H669" i="6" s="1"/>
  <c r="E669" i="6"/>
  <c r="I664" i="6"/>
  <c r="J664" i="6" s="1"/>
  <c r="G664" i="6"/>
  <c r="K664" i="6" s="1"/>
  <c r="I663" i="6"/>
  <c r="J663" i="6" s="1"/>
  <c r="G663" i="6"/>
  <c r="K663" i="6" s="1"/>
  <c r="I658" i="6"/>
  <c r="J658" i="6" s="1"/>
  <c r="G658" i="6"/>
  <c r="E658" i="6"/>
  <c r="I657" i="6"/>
  <c r="G657" i="6"/>
  <c r="E657" i="6"/>
  <c r="K657" i="6" s="1"/>
  <c r="I652" i="6"/>
  <c r="G652" i="6"/>
  <c r="E652" i="6"/>
  <c r="F652" i="6" s="1"/>
  <c r="I651" i="6"/>
  <c r="G651" i="6"/>
  <c r="E651" i="6"/>
  <c r="F651" i="6" s="1"/>
  <c r="F654" i="6" s="1"/>
  <c r="I646" i="6"/>
  <c r="G646" i="6"/>
  <c r="H646" i="6" s="1"/>
  <c r="E646" i="6"/>
  <c r="F646" i="6" s="1"/>
  <c r="I645" i="6"/>
  <c r="J645" i="6" s="1"/>
  <c r="G645" i="6"/>
  <c r="E645" i="6"/>
  <c r="I641" i="6"/>
  <c r="G641" i="6"/>
  <c r="I640" i="6"/>
  <c r="G640" i="6"/>
  <c r="I636" i="6"/>
  <c r="G636" i="6"/>
  <c r="E636" i="6"/>
  <c r="I635" i="6"/>
  <c r="J635" i="6" s="1"/>
  <c r="J637" i="6" s="1"/>
  <c r="G102" i="7" s="1"/>
  <c r="I281" i="8" s="1"/>
  <c r="J281" i="8" s="1"/>
  <c r="G635" i="6"/>
  <c r="K635" i="6" s="1"/>
  <c r="E635" i="6"/>
  <c r="I631" i="6"/>
  <c r="J631" i="6" s="1"/>
  <c r="G631" i="6"/>
  <c r="E631" i="6"/>
  <c r="F631" i="6" s="1"/>
  <c r="I630" i="6"/>
  <c r="J630" i="6" s="1"/>
  <c r="G630" i="6"/>
  <c r="K630" i="6" s="1"/>
  <c r="E630" i="6"/>
  <c r="I629" i="6"/>
  <c r="G629" i="6"/>
  <c r="I624" i="6"/>
  <c r="G624" i="6"/>
  <c r="E624" i="6"/>
  <c r="I619" i="6"/>
  <c r="J619" i="6" s="1"/>
  <c r="G619" i="6"/>
  <c r="H619" i="6" s="1"/>
  <c r="E619" i="6"/>
  <c r="I618" i="6"/>
  <c r="J618" i="6" s="1"/>
  <c r="G618" i="6"/>
  <c r="H618" i="6" s="1"/>
  <c r="E618" i="6"/>
  <c r="F618" i="6" s="1"/>
  <c r="F621" i="6" s="1"/>
  <c r="I613" i="6"/>
  <c r="J613" i="6" s="1"/>
  <c r="G613" i="6"/>
  <c r="E613" i="6"/>
  <c r="F613" i="6" s="1"/>
  <c r="I612" i="6"/>
  <c r="J612" i="6" s="1"/>
  <c r="G612" i="6"/>
  <c r="E612" i="6"/>
  <c r="I607" i="6"/>
  <c r="G607" i="6"/>
  <c r="E607" i="6"/>
  <c r="K607" i="6" s="1"/>
  <c r="I606" i="6"/>
  <c r="J606" i="6" s="1"/>
  <c r="G606" i="6"/>
  <c r="H606" i="6" s="1"/>
  <c r="I608" i="6" s="1"/>
  <c r="J608" i="6" s="1"/>
  <c r="E606" i="6"/>
  <c r="I601" i="6"/>
  <c r="G601" i="6"/>
  <c r="H601" i="6" s="1"/>
  <c r="E601" i="6"/>
  <c r="F601" i="6" s="1"/>
  <c r="I600" i="6"/>
  <c r="J600" i="6" s="1"/>
  <c r="G600" i="6"/>
  <c r="H600" i="6" s="1"/>
  <c r="E600" i="6"/>
  <c r="F600" i="6" s="1"/>
  <c r="F603" i="6" s="1"/>
  <c r="I595" i="6"/>
  <c r="J595" i="6" s="1"/>
  <c r="G595" i="6"/>
  <c r="K595" i="6" s="1"/>
  <c r="E595" i="6"/>
  <c r="I594" i="6"/>
  <c r="G594" i="6"/>
  <c r="E594" i="6"/>
  <c r="I589" i="6"/>
  <c r="G589" i="6"/>
  <c r="E589" i="6"/>
  <c r="I588" i="6"/>
  <c r="G588" i="6"/>
  <c r="E588" i="6"/>
  <c r="I584" i="6"/>
  <c r="J584" i="6" s="1"/>
  <c r="G584" i="6"/>
  <c r="I583" i="6"/>
  <c r="J583" i="6" s="1"/>
  <c r="G583" i="6"/>
  <c r="H583" i="6" s="1"/>
  <c r="I558" i="6"/>
  <c r="J558" i="6" s="1"/>
  <c r="G558" i="6"/>
  <c r="H558" i="6" s="1"/>
  <c r="I556" i="6"/>
  <c r="G556" i="6"/>
  <c r="I552" i="6"/>
  <c r="G552" i="6"/>
  <c r="H552" i="6" s="1"/>
  <c r="I516" i="6"/>
  <c r="G516" i="6"/>
  <c r="I514" i="6"/>
  <c r="G514" i="6"/>
  <c r="H514" i="6" s="1"/>
  <c r="I502" i="6"/>
  <c r="J502" i="6" s="1"/>
  <c r="G502" i="6"/>
  <c r="H502" i="6" s="1"/>
  <c r="I500" i="6"/>
  <c r="J500" i="6" s="1"/>
  <c r="G500" i="6"/>
  <c r="H500" i="6" s="1"/>
  <c r="I496" i="6"/>
  <c r="J496" i="6" s="1"/>
  <c r="G496" i="6"/>
  <c r="H496" i="6" s="1"/>
  <c r="I494" i="6"/>
  <c r="J494" i="6" s="1"/>
  <c r="G494" i="6"/>
  <c r="H494" i="6" s="1"/>
  <c r="I492" i="6"/>
  <c r="G492" i="6"/>
  <c r="I487" i="6"/>
  <c r="G487" i="6"/>
  <c r="I485" i="6"/>
  <c r="G485" i="6"/>
  <c r="I476" i="6"/>
  <c r="G476" i="6"/>
  <c r="I471" i="6"/>
  <c r="J471" i="6" s="1"/>
  <c r="G471" i="6"/>
  <c r="K471" i="6" s="1"/>
  <c r="I464" i="6"/>
  <c r="J464" i="6" s="1"/>
  <c r="G464" i="6"/>
  <c r="H464" i="6" s="1"/>
  <c r="I462" i="6"/>
  <c r="J462" i="6" s="1"/>
  <c r="G462" i="6"/>
  <c r="H462" i="6" s="1"/>
  <c r="I456" i="6"/>
  <c r="J456" i="6" s="1"/>
  <c r="G456" i="6"/>
  <c r="H456" i="6" s="1"/>
  <c r="I454" i="6"/>
  <c r="G454" i="6"/>
  <c r="I448" i="6"/>
  <c r="G448" i="6"/>
  <c r="I446" i="6"/>
  <c r="G446" i="6"/>
  <c r="I440" i="6"/>
  <c r="G440" i="6"/>
  <c r="H440" i="6" s="1"/>
  <c r="E440" i="6"/>
  <c r="K440" i="6" s="1"/>
  <c r="I439" i="6"/>
  <c r="J439" i="6" s="1"/>
  <c r="G439" i="6"/>
  <c r="H439" i="6" s="1"/>
  <c r="E439" i="6"/>
  <c r="I438" i="6"/>
  <c r="J438" i="6" s="1"/>
  <c r="G438" i="6"/>
  <c r="E438" i="6"/>
  <c r="F438" i="6" s="1"/>
  <c r="I437" i="6"/>
  <c r="J437" i="6" s="1"/>
  <c r="G437" i="6"/>
  <c r="E437" i="6"/>
  <c r="I431" i="6"/>
  <c r="G431" i="6"/>
  <c r="E431" i="6"/>
  <c r="K431" i="6" s="1"/>
  <c r="I430" i="6"/>
  <c r="G430" i="6"/>
  <c r="H430" i="6" s="1"/>
  <c r="E430" i="6"/>
  <c r="F430" i="6" s="1"/>
  <c r="I429" i="6"/>
  <c r="J429" i="6" s="1"/>
  <c r="G429" i="6"/>
  <c r="E429" i="6"/>
  <c r="F429" i="6" s="1"/>
  <c r="I428" i="6"/>
  <c r="J428" i="6" s="1"/>
  <c r="G428" i="6"/>
  <c r="H428" i="6" s="1"/>
  <c r="E428" i="6"/>
  <c r="F428" i="6" s="1"/>
  <c r="I422" i="6"/>
  <c r="J422" i="6" s="1"/>
  <c r="G422" i="6"/>
  <c r="K422" i="6" s="1"/>
  <c r="E422" i="6"/>
  <c r="I421" i="6"/>
  <c r="G421" i="6"/>
  <c r="E421" i="6"/>
  <c r="I420" i="6"/>
  <c r="G420" i="6"/>
  <c r="E420" i="6"/>
  <c r="F420" i="6" s="1"/>
  <c r="I419" i="6"/>
  <c r="J419" i="6" s="1"/>
  <c r="G419" i="6"/>
  <c r="H419" i="6" s="1"/>
  <c r="E419" i="6"/>
  <c r="F419" i="6" s="1"/>
  <c r="I414" i="6"/>
  <c r="J414" i="6" s="1"/>
  <c r="G414" i="6"/>
  <c r="E414" i="6"/>
  <c r="F414" i="6" s="1"/>
  <c r="I413" i="6"/>
  <c r="J413" i="6" s="1"/>
  <c r="G413" i="6"/>
  <c r="H413" i="6" s="1"/>
  <c r="E413" i="6"/>
  <c r="F413" i="6" s="1"/>
  <c r="I412" i="6"/>
  <c r="G412" i="6"/>
  <c r="E412" i="6"/>
  <c r="I405" i="6"/>
  <c r="G405" i="6"/>
  <c r="E405" i="6"/>
  <c r="I404" i="6"/>
  <c r="G404" i="6"/>
  <c r="E404" i="6"/>
  <c r="F404" i="6" s="1"/>
  <c r="I402" i="6"/>
  <c r="J402" i="6" s="1"/>
  <c r="G402" i="6"/>
  <c r="H402" i="6" s="1"/>
  <c r="I397" i="6"/>
  <c r="J397" i="6" s="1"/>
  <c r="G397" i="6"/>
  <c r="E397" i="6"/>
  <c r="F397" i="6" s="1"/>
  <c r="I396" i="6"/>
  <c r="J396" i="6" s="1"/>
  <c r="G396" i="6"/>
  <c r="E396" i="6"/>
  <c r="I392" i="6"/>
  <c r="G392" i="6"/>
  <c r="I391" i="6"/>
  <c r="G391" i="6"/>
  <c r="I387" i="6"/>
  <c r="G387" i="6"/>
  <c r="I382" i="6"/>
  <c r="J382" i="6" s="1"/>
  <c r="G382" i="6"/>
  <c r="I381" i="6"/>
  <c r="J381" i="6" s="1"/>
  <c r="G381" i="6"/>
  <c r="H381" i="6" s="1"/>
  <c r="I380" i="6"/>
  <c r="J380" i="6" s="1"/>
  <c r="G380" i="6"/>
  <c r="H380" i="6" s="1"/>
  <c r="I379" i="6"/>
  <c r="J379" i="6" s="1"/>
  <c r="G379" i="6"/>
  <c r="I378" i="6"/>
  <c r="J378" i="6" s="1"/>
  <c r="G378" i="6"/>
  <c r="I377" i="6"/>
  <c r="G377" i="6"/>
  <c r="I376" i="6"/>
  <c r="G376" i="6"/>
  <c r="I375" i="6"/>
  <c r="J375" i="6" s="1"/>
  <c r="G375" i="6"/>
  <c r="I370" i="6"/>
  <c r="J370" i="6" s="1"/>
  <c r="G370" i="6"/>
  <c r="I365" i="6"/>
  <c r="J365" i="6" s="1"/>
  <c r="G365" i="6"/>
  <c r="H365" i="6" s="1"/>
  <c r="E365" i="6"/>
  <c r="F365" i="6" s="1"/>
  <c r="I364" i="6"/>
  <c r="J364" i="6" s="1"/>
  <c r="G364" i="6"/>
  <c r="H364" i="6" s="1"/>
  <c r="E364" i="6"/>
  <c r="K364" i="6" s="1"/>
  <c r="I359" i="6"/>
  <c r="J359" i="6" s="1"/>
  <c r="G359" i="6"/>
  <c r="I354" i="6"/>
  <c r="G354" i="6"/>
  <c r="E354" i="6"/>
  <c r="I353" i="6"/>
  <c r="G353" i="6"/>
  <c r="E353" i="6"/>
  <c r="F353" i="6" s="1"/>
  <c r="I348" i="6"/>
  <c r="G348" i="6"/>
  <c r="E348" i="6"/>
  <c r="F348" i="6" s="1"/>
  <c r="I347" i="6"/>
  <c r="G347" i="6"/>
  <c r="H347" i="6" s="1"/>
  <c r="E347" i="6"/>
  <c r="F347" i="6" s="1"/>
  <c r="I342" i="6"/>
  <c r="J342" i="6" s="1"/>
  <c r="G342" i="6"/>
  <c r="H342" i="6" s="1"/>
  <c r="I338" i="6"/>
  <c r="J338" i="6" s="1"/>
  <c r="J339" i="6" s="1"/>
  <c r="G54" i="7" s="1"/>
  <c r="I283" i="8" s="1"/>
  <c r="J283" i="8" s="1"/>
  <c r="G338" i="6"/>
  <c r="I334" i="6"/>
  <c r="G334" i="6"/>
  <c r="I330" i="6"/>
  <c r="G330" i="6"/>
  <c r="E330" i="6"/>
  <c r="I324" i="6"/>
  <c r="G324" i="6"/>
  <c r="H324" i="6" s="1"/>
  <c r="I319" i="6"/>
  <c r="J319" i="6" s="1"/>
  <c r="G319" i="6"/>
  <c r="E319" i="6"/>
  <c r="F319" i="6" s="1"/>
  <c r="I318" i="6"/>
  <c r="J318" i="6" s="1"/>
  <c r="G318" i="6"/>
  <c r="E318" i="6"/>
  <c r="F318" i="6" s="1"/>
  <c r="I313" i="6"/>
  <c r="J313" i="6" s="1"/>
  <c r="G313" i="6"/>
  <c r="H313" i="6" s="1"/>
  <c r="I312" i="6"/>
  <c r="G312" i="6"/>
  <c r="I311" i="6"/>
  <c r="G311" i="6"/>
  <c r="I304" i="6"/>
  <c r="J304" i="6" s="1"/>
  <c r="G304" i="6"/>
  <c r="H304" i="6" s="1"/>
  <c r="E304" i="6"/>
  <c r="K304" i="6" s="1"/>
  <c r="I303" i="6"/>
  <c r="J303" i="6" s="1"/>
  <c r="G303" i="6"/>
  <c r="E303" i="6"/>
  <c r="F303" i="6" s="1"/>
  <c r="F306" i="6" s="1"/>
  <c r="I298" i="6"/>
  <c r="J298" i="6" s="1"/>
  <c r="G298" i="6"/>
  <c r="E298" i="6"/>
  <c r="F298" i="6" s="1"/>
  <c r="I297" i="6"/>
  <c r="J297" i="6" s="1"/>
  <c r="G297" i="6"/>
  <c r="E297" i="6"/>
  <c r="F297" i="6" s="1"/>
  <c r="F300" i="6" s="1"/>
  <c r="I291" i="6"/>
  <c r="G291" i="6"/>
  <c r="I287" i="6"/>
  <c r="G287" i="6"/>
  <c r="I282" i="6"/>
  <c r="J282" i="6" s="1"/>
  <c r="G282" i="6"/>
  <c r="H282" i="6" s="1"/>
  <c r="I278" i="6"/>
  <c r="J278" i="6" s="1"/>
  <c r="J279" i="6" s="1"/>
  <c r="G44" i="7" s="1"/>
  <c r="I283" i="6" s="1"/>
  <c r="J283" i="6" s="1"/>
  <c r="J284" i="6" s="1"/>
  <c r="G45" i="7" s="1"/>
  <c r="I191" i="8" s="1"/>
  <c r="J191" i="8" s="1"/>
  <c r="G278" i="6"/>
  <c r="E278" i="6"/>
  <c r="F278" i="6" s="1"/>
  <c r="I274" i="6"/>
  <c r="J274" i="6" s="1"/>
  <c r="G274" i="6"/>
  <c r="H274" i="6" s="1"/>
  <c r="E274" i="6"/>
  <c r="K274" i="6" s="1"/>
  <c r="I273" i="6"/>
  <c r="J273" i="6" s="1"/>
  <c r="G273" i="6"/>
  <c r="H273" i="6" s="1"/>
  <c r="E273" i="6"/>
  <c r="F273" i="6" s="1"/>
  <c r="I272" i="6"/>
  <c r="K272" i="6" s="1"/>
  <c r="G272" i="6"/>
  <c r="E272" i="6"/>
  <c r="I271" i="6"/>
  <c r="G271" i="6"/>
  <c r="H271" i="6" s="1"/>
  <c r="E271" i="6"/>
  <c r="F271" i="6" s="1"/>
  <c r="I257" i="6"/>
  <c r="G257" i="6"/>
  <c r="H257" i="6" s="1"/>
  <c r="E257" i="6"/>
  <c r="F257" i="6" s="1"/>
  <c r="I256" i="6"/>
  <c r="G256" i="6"/>
  <c r="E256" i="6"/>
  <c r="I255" i="6"/>
  <c r="J255" i="6" s="1"/>
  <c r="J258" i="6" s="1"/>
  <c r="G40" i="7" s="1"/>
  <c r="G255" i="6"/>
  <c r="H255" i="6" s="1"/>
  <c r="E255" i="6"/>
  <c r="F255" i="6" s="1"/>
  <c r="I251" i="6"/>
  <c r="J251" i="6" s="1"/>
  <c r="J252" i="6" s="1"/>
  <c r="G39" i="7" s="1"/>
  <c r="I671" i="6" s="1"/>
  <c r="J671" i="6" s="1"/>
  <c r="J672" i="6" s="1"/>
  <c r="G108" i="7" s="1"/>
  <c r="G251" i="6"/>
  <c r="E251" i="6"/>
  <c r="I245" i="6"/>
  <c r="G245" i="6"/>
  <c r="E245" i="6"/>
  <c r="I244" i="6"/>
  <c r="G244" i="6"/>
  <c r="E244" i="6"/>
  <c r="I243" i="6"/>
  <c r="J243" i="6" s="1"/>
  <c r="G243" i="6"/>
  <c r="E243" i="6"/>
  <c r="I237" i="6"/>
  <c r="J237" i="6" s="1"/>
  <c r="G237" i="6"/>
  <c r="H237" i="6" s="1"/>
  <c r="E237" i="6"/>
  <c r="F237" i="6" s="1"/>
  <c r="I236" i="6"/>
  <c r="J236" i="6" s="1"/>
  <c r="G236" i="6"/>
  <c r="H236" i="6" s="1"/>
  <c r="E236" i="6"/>
  <c r="F236" i="6" s="1"/>
  <c r="I235" i="6"/>
  <c r="G235" i="6"/>
  <c r="E235" i="6"/>
  <c r="I229" i="6"/>
  <c r="G229" i="6"/>
  <c r="E229" i="6"/>
  <c r="I228" i="6"/>
  <c r="G228" i="6"/>
  <c r="H228" i="6" s="1"/>
  <c r="E228" i="6"/>
  <c r="I227" i="6"/>
  <c r="J227" i="6" s="1"/>
  <c r="G227" i="6"/>
  <c r="H227" i="6" s="1"/>
  <c r="E227" i="6"/>
  <c r="K227" i="6" s="1"/>
  <c r="I223" i="6"/>
  <c r="J223" i="6" s="1"/>
  <c r="G223" i="6"/>
  <c r="E223" i="6"/>
  <c r="F223" i="6" s="1"/>
  <c r="I222" i="6"/>
  <c r="K222" i="6" s="1"/>
  <c r="G222" i="6"/>
  <c r="E222" i="6"/>
  <c r="I213" i="6"/>
  <c r="G213" i="6"/>
  <c r="I211" i="6"/>
  <c r="G211" i="6"/>
  <c r="H211" i="6" s="1"/>
  <c r="E211" i="6"/>
  <c r="I210" i="6"/>
  <c r="J210" i="6" s="1"/>
  <c r="G210" i="6"/>
  <c r="H210" i="6" s="1"/>
  <c r="I212" i="6" s="1"/>
  <c r="J212" i="6" s="1"/>
  <c r="E210" i="6"/>
  <c r="I205" i="6"/>
  <c r="J205" i="6" s="1"/>
  <c r="G205" i="6"/>
  <c r="H205" i="6" s="1"/>
  <c r="E205" i="6"/>
  <c r="F205" i="6" s="1"/>
  <c r="I204" i="6"/>
  <c r="J204" i="6" s="1"/>
  <c r="G204" i="6"/>
  <c r="E204" i="6"/>
  <c r="F204" i="6" s="1"/>
  <c r="F207" i="6" s="1"/>
  <c r="I192" i="6"/>
  <c r="G192" i="6"/>
  <c r="E192" i="6"/>
  <c r="I191" i="6"/>
  <c r="G191" i="6"/>
  <c r="E191" i="6"/>
  <c r="I187" i="6"/>
  <c r="G187" i="6"/>
  <c r="I186" i="6"/>
  <c r="G186" i="6"/>
  <c r="I182" i="6"/>
  <c r="J182" i="6" s="1"/>
  <c r="J183" i="6" s="1"/>
  <c r="G28" i="7" s="1"/>
  <c r="I10" i="8" s="1"/>
  <c r="J10" i="8" s="1"/>
  <c r="G182" i="6"/>
  <c r="E182" i="6"/>
  <c r="F182" i="6" s="1"/>
  <c r="F183" i="6" s="1"/>
  <c r="I178" i="6"/>
  <c r="J178" i="6" s="1"/>
  <c r="J179" i="6" s="1"/>
  <c r="G27" i="7" s="1"/>
  <c r="G178" i="6"/>
  <c r="H178" i="6" s="1"/>
  <c r="H179" i="6" s="1"/>
  <c r="F27" i="7" s="1"/>
  <c r="E178" i="6"/>
  <c r="F178" i="6" s="1"/>
  <c r="F179" i="6" s="1"/>
  <c r="I173" i="6"/>
  <c r="G173" i="6"/>
  <c r="E173" i="6"/>
  <c r="I172" i="6"/>
  <c r="G172" i="6"/>
  <c r="E172" i="6"/>
  <c r="I171" i="6"/>
  <c r="J171" i="6" s="1"/>
  <c r="G171" i="6"/>
  <c r="E171" i="6"/>
  <c r="F171" i="6" s="1"/>
  <c r="I166" i="6"/>
  <c r="J166" i="6" s="1"/>
  <c r="G166" i="6"/>
  <c r="H166" i="6" s="1"/>
  <c r="I165" i="6"/>
  <c r="J165" i="6" s="1"/>
  <c r="G165" i="6"/>
  <c r="H165" i="6" s="1"/>
  <c r="I164" i="6"/>
  <c r="J164" i="6" s="1"/>
  <c r="G164" i="6"/>
  <c r="H164" i="6" s="1"/>
  <c r="I163" i="6"/>
  <c r="J163" i="6" s="1"/>
  <c r="G163" i="6"/>
  <c r="I162" i="6"/>
  <c r="G162" i="6"/>
  <c r="I161" i="6"/>
  <c r="G161" i="6"/>
  <c r="I160" i="6"/>
  <c r="G160" i="6"/>
  <c r="I159" i="6"/>
  <c r="J159" i="6" s="1"/>
  <c r="G159" i="6"/>
  <c r="I158" i="6"/>
  <c r="J158" i="6" s="1"/>
  <c r="G158" i="6"/>
  <c r="H158" i="6" s="1"/>
  <c r="I157" i="6"/>
  <c r="J157" i="6" s="1"/>
  <c r="G157" i="6"/>
  <c r="I152" i="6"/>
  <c r="J152" i="6" s="1"/>
  <c r="G152" i="6"/>
  <c r="H152" i="6" s="1"/>
  <c r="I151" i="6"/>
  <c r="J151" i="6" s="1"/>
  <c r="G151" i="6"/>
  <c r="I150" i="6"/>
  <c r="G150" i="6"/>
  <c r="I149" i="6"/>
  <c r="G149" i="6"/>
  <c r="I148" i="6"/>
  <c r="G148" i="6"/>
  <c r="H148" i="6" s="1"/>
  <c r="I147" i="6"/>
  <c r="J147" i="6" s="1"/>
  <c r="G147" i="6"/>
  <c r="H147" i="6" s="1"/>
  <c r="I146" i="6"/>
  <c r="J146" i="6" s="1"/>
  <c r="G146" i="6"/>
  <c r="H146" i="6" s="1"/>
  <c r="I145" i="6"/>
  <c r="J145" i="6" s="1"/>
  <c r="G145" i="6"/>
  <c r="H145" i="6" s="1"/>
  <c r="I144" i="6"/>
  <c r="J144" i="6" s="1"/>
  <c r="G144" i="6"/>
  <c r="H144" i="6" s="1"/>
  <c r="I140" i="6"/>
  <c r="J140" i="6" s="1"/>
  <c r="G140" i="6"/>
  <c r="E140" i="6"/>
  <c r="I139" i="6"/>
  <c r="G139" i="6"/>
  <c r="H139" i="6" s="1"/>
  <c r="E139" i="6"/>
  <c r="I135" i="6"/>
  <c r="G135" i="6"/>
  <c r="E135" i="6"/>
  <c r="K135" i="6" s="1"/>
  <c r="I134" i="6"/>
  <c r="J134" i="6" s="1"/>
  <c r="J136" i="6" s="1"/>
  <c r="G22" i="7" s="1"/>
  <c r="I153" i="6" s="1"/>
  <c r="J153" i="6" s="1"/>
  <c r="G134" i="6"/>
  <c r="H134" i="6" s="1"/>
  <c r="H136" i="6" s="1"/>
  <c r="F22" i="7" s="1"/>
  <c r="G153" i="6" s="1"/>
  <c r="H153" i="6" s="1"/>
  <c r="E134" i="6"/>
  <c r="F134" i="6" s="1"/>
  <c r="I125" i="6"/>
  <c r="J125" i="6" s="1"/>
  <c r="G125" i="6"/>
  <c r="H125" i="6" s="1"/>
  <c r="I124" i="6"/>
  <c r="J124" i="6" s="1"/>
  <c r="G124" i="6"/>
  <c r="H124" i="6" s="1"/>
  <c r="I123" i="6"/>
  <c r="J123" i="6" s="1"/>
  <c r="G123" i="6"/>
  <c r="I122" i="6"/>
  <c r="G122" i="6"/>
  <c r="I121" i="6"/>
  <c r="G121" i="6"/>
  <c r="I112" i="6"/>
  <c r="J112" i="6" s="1"/>
  <c r="G112" i="6"/>
  <c r="H112" i="6" s="1"/>
  <c r="I111" i="6"/>
  <c r="J111" i="6" s="1"/>
  <c r="G111" i="6"/>
  <c r="H111" i="6" s="1"/>
  <c r="I110" i="6"/>
  <c r="K110" i="6" s="1"/>
  <c r="G110" i="6"/>
  <c r="H110" i="6" s="1"/>
  <c r="I109" i="6"/>
  <c r="J109" i="6" s="1"/>
  <c r="G109" i="6"/>
  <c r="H109" i="6" s="1"/>
  <c r="I108" i="6"/>
  <c r="J108" i="6" s="1"/>
  <c r="G108" i="6"/>
  <c r="I102" i="6"/>
  <c r="G102" i="6"/>
  <c r="E102" i="6"/>
  <c r="I101" i="6"/>
  <c r="G101" i="6"/>
  <c r="E101" i="6"/>
  <c r="I95" i="6"/>
  <c r="G95" i="6"/>
  <c r="H95" i="6" s="1"/>
  <c r="E95" i="6"/>
  <c r="K95" i="6" s="1"/>
  <c r="I94" i="6"/>
  <c r="J94" i="6" s="1"/>
  <c r="G94" i="6"/>
  <c r="H94" i="6" s="1"/>
  <c r="E94" i="6"/>
  <c r="G90" i="6"/>
  <c r="E90" i="6"/>
  <c r="I86" i="6"/>
  <c r="J86" i="6" s="1"/>
  <c r="G86" i="6"/>
  <c r="E86" i="6"/>
  <c r="F86" i="6" s="1"/>
  <c r="I84" i="6"/>
  <c r="G84" i="6"/>
  <c r="G83" i="6"/>
  <c r="E83" i="6"/>
  <c r="G79" i="6"/>
  <c r="E79" i="6"/>
  <c r="F79" i="6" s="1"/>
  <c r="F80" i="6" s="1"/>
  <c r="I75" i="6"/>
  <c r="G75" i="6"/>
  <c r="E75" i="6"/>
  <c r="I73" i="6"/>
  <c r="G73" i="6"/>
  <c r="H73" i="6" s="1"/>
  <c r="G72" i="6"/>
  <c r="H72" i="6" s="1"/>
  <c r="E72" i="6"/>
  <c r="I68" i="6"/>
  <c r="J68" i="6" s="1"/>
  <c r="G68" i="6"/>
  <c r="E68" i="6"/>
  <c r="F68" i="6" s="1"/>
  <c r="I66" i="6"/>
  <c r="G66" i="6"/>
  <c r="G65" i="6"/>
  <c r="E65" i="6"/>
  <c r="I61" i="6"/>
  <c r="G61" i="6"/>
  <c r="E61" i="6"/>
  <c r="I59" i="6"/>
  <c r="J59" i="6" s="1"/>
  <c r="G59" i="6"/>
  <c r="G58" i="6"/>
  <c r="E58" i="6"/>
  <c r="F58" i="6" s="1"/>
  <c r="I54" i="6"/>
  <c r="J54" i="6" s="1"/>
  <c r="G54" i="6"/>
  <c r="E54" i="6"/>
  <c r="F54" i="6" s="1"/>
  <c r="I52" i="6"/>
  <c r="J52" i="6" s="1"/>
  <c r="G52" i="6"/>
  <c r="H52" i="6" s="1"/>
  <c r="G51" i="6"/>
  <c r="E51" i="6"/>
  <c r="I47" i="6"/>
  <c r="G47" i="6"/>
  <c r="H47" i="6" s="1"/>
  <c r="E47" i="6"/>
  <c r="I45" i="6"/>
  <c r="G45" i="6"/>
  <c r="H45" i="6" s="1"/>
  <c r="G44" i="6"/>
  <c r="E44" i="6"/>
  <c r="G40" i="6"/>
  <c r="E40" i="6"/>
  <c r="I36" i="6"/>
  <c r="J36" i="6" s="1"/>
  <c r="G36" i="6"/>
  <c r="H36" i="6" s="1"/>
  <c r="E36" i="6"/>
  <c r="F36" i="6" s="1"/>
  <c r="I34" i="6"/>
  <c r="J34" i="6" s="1"/>
  <c r="G34" i="6"/>
  <c r="H34" i="6" s="1"/>
  <c r="G33" i="6"/>
  <c r="E33" i="6"/>
  <c r="I29" i="6"/>
  <c r="G29" i="6"/>
  <c r="E29" i="6"/>
  <c r="I27" i="6"/>
  <c r="J27" i="6" s="1"/>
  <c r="G27" i="6"/>
  <c r="G26" i="6"/>
  <c r="E26" i="6"/>
  <c r="F26" i="6" s="1"/>
  <c r="I22" i="6"/>
  <c r="J22" i="6" s="1"/>
  <c r="G22" i="6"/>
  <c r="H22" i="6" s="1"/>
  <c r="E22" i="6"/>
  <c r="F22" i="6" s="1"/>
  <c r="I20" i="6"/>
  <c r="J20" i="6" s="1"/>
  <c r="G20" i="6"/>
  <c r="H20" i="6" s="1"/>
  <c r="G19" i="6"/>
  <c r="H19" i="6" s="1"/>
  <c r="E19" i="6"/>
  <c r="F19" i="6" s="1"/>
  <c r="I15" i="6"/>
  <c r="G15" i="6"/>
  <c r="E15" i="6"/>
  <c r="I13" i="6"/>
  <c r="G13" i="6"/>
  <c r="H13" i="6" s="1"/>
  <c r="G12" i="6"/>
  <c r="H12" i="6" s="1"/>
  <c r="E12" i="6"/>
  <c r="F12" i="6" s="1"/>
  <c r="I8" i="6"/>
  <c r="G8" i="6"/>
  <c r="E8" i="6"/>
  <c r="F8" i="6" s="1"/>
  <c r="I6" i="6"/>
  <c r="J6" i="6" s="1"/>
  <c r="G6" i="6"/>
  <c r="H6" i="6" s="1"/>
  <c r="G5" i="6"/>
  <c r="E5" i="6"/>
  <c r="F5" i="6" s="1"/>
  <c r="E343" i="8"/>
  <c r="F343" i="8" s="1"/>
  <c r="E352" i="8"/>
  <c r="F352" i="8" s="1"/>
  <c r="I351" i="8"/>
  <c r="E349" i="8"/>
  <c r="E348" i="8"/>
  <c r="E347" i="8"/>
  <c r="F347" i="8" s="1"/>
  <c r="E346" i="8"/>
  <c r="E345" i="8"/>
  <c r="F345" i="8" s="1"/>
  <c r="E194" i="8"/>
  <c r="F194" i="8" s="1"/>
  <c r="E148" i="8"/>
  <c r="F148" i="8" s="1"/>
  <c r="I148" i="8"/>
  <c r="J148" i="8" s="1"/>
  <c r="E136" i="8"/>
  <c r="K136" i="8" s="1"/>
  <c r="I136" i="8"/>
  <c r="E272" i="8"/>
  <c r="E271" i="8"/>
  <c r="F271" i="8" s="1"/>
  <c r="E270" i="8"/>
  <c r="F270" i="8" s="1"/>
  <c r="E269" i="8"/>
  <c r="F269" i="8" s="1"/>
  <c r="E268" i="8"/>
  <c r="K268" i="8" s="1"/>
  <c r="E267" i="8"/>
  <c r="E266" i="8"/>
  <c r="E265" i="8"/>
  <c r="E641" i="6"/>
  <c r="E855" i="6"/>
  <c r="F855" i="6" s="1"/>
  <c r="E387" i="6"/>
  <c r="I505" i="8"/>
  <c r="J505" i="8" s="1"/>
  <c r="I503" i="8"/>
  <c r="I502" i="8"/>
  <c r="J502" i="8" s="1"/>
  <c r="I501" i="8"/>
  <c r="J501" i="8" s="1"/>
  <c r="I499" i="8"/>
  <c r="J499" i="8" s="1"/>
  <c r="E900" i="6"/>
  <c r="F900" i="6" s="1"/>
  <c r="E899" i="6"/>
  <c r="F899" i="6" s="1"/>
  <c r="E894" i="6"/>
  <c r="F894" i="6" s="1"/>
  <c r="E1222" i="6"/>
  <c r="E1236" i="6"/>
  <c r="F1236" i="6" s="1"/>
  <c r="E1229" i="6"/>
  <c r="F1229" i="6" s="1"/>
  <c r="E556" i="6"/>
  <c r="K556" i="6" s="1"/>
  <c r="E1215" i="6"/>
  <c r="F1215" i="6" s="1"/>
  <c r="E514" i="6"/>
  <c r="F514" i="6" s="1"/>
  <c r="E740" i="6"/>
  <c r="K740" i="6" s="1"/>
  <c r="E334" i="6"/>
  <c r="K334" i="6" s="1"/>
  <c r="E744" i="6"/>
  <c r="F744" i="6" s="1"/>
  <c r="E739" i="6"/>
  <c r="F739" i="6" s="1"/>
  <c r="E717" i="6"/>
  <c r="E772" i="6"/>
  <c r="E749" i="6"/>
  <c r="E663" i="6"/>
  <c r="F663" i="6" s="1"/>
  <c r="E706" i="6"/>
  <c r="E911" i="6"/>
  <c r="F911" i="6" s="1"/>
  <c r="E584" i="6"/>
  <c r="F584" i="6" s="1"/>
  <c r="E983" i="6"/>
  <c r="F983" i="6" s="1"/>
  <c r="E278" i="8"/>
  <c r="F278" i="8" s="1"/>
  <c r="E277" i="8"/>
  <c r="F277" i="8" s="1"/>
  <c r="E854" i="6"/>
  <c r="F854" i="6" s="1"/>
  <c r="E853" i="6"/>
  <c r="E552" i="6"/>
  <c r="E213" i="6"/>
  <c r="F213" i="6" s="1"/>
  <c r="E187" i="6"/>
  <c r="E186" i="6"/>
  <c r="E112" i="6"/>
  <c r="K112" i="6" s="1"/>
  <c r="E152" i="6"/>
  <c r="F152" i="6" s="1"/>
  <c r="E165" i="6"/>
  <c r="F165" i="6" s="1"/>
  <c r="E150" i="6"/>
  <c r="F150" i="6" s="1"/>
  <c r="E160" i="6"/>
  <c r="K160" i="6" s="1"/>
  <c r="E149" i="6"/>
  <c r="K149" i="6" s="1"/>
  <c r="E161" i="6"/>
  <c r="K161" i="6" s="1"/>
  <c r="E146" i="6"/>
  <c r="F146" i="6" s="1"/>
  <c r="E145" i="6"/>
  <c r="E157" i="6"/>
  <c r="F157" i="6" s="1"/>
  <c r="E163" i="6"/>
  <c r="F163" i="6" s="1"/>
  <c r="E110" i="6"/>
  <c r="E111" i="6"/>
  <c r="F111" i="6" s="1"/>
  <c r="E122" i="6"/>
  <c r="F122" i="6" s="1"/>
  <c r="E280" i="8"/>
  <c r="K280" i="8" s="1"/>
  <c r="E402" i="6"/>
  <c r="E808" i="6"/>
  <c r="K808" i="6" s="1"/>
  <c r="E705" i="6"/>
  <c r="E359" i="6"/>
  <c r="F359" i="6" s="1"/>
  <c r="E852" i="6"/>
  <c r="F852" i="6" s="1"/>
  <c r="E850" i="6"/>
  <c r="F850" i="6" s="1"/>
  <c r="E851" i="6"/>
  <c r="E391" i="6"/>
  <c r="F391" i="6" s="1"/>
  <c r="E954" i="6"/>
  <c r="K954" i="6" s="1"/>
  <c r="E948" i="6"/>
  <c r="F948" i="6" s="1"/>
  <c r="E949" i="6" s="1"/>
  <c r="F949" i="6" s="1"/>
  <c r="L949" i="6" s="1"/>
  <c r="E382" i="6"/>
  <c r="F382" i="6" s="1"/>
  <c r="E381" i="6"/>
  <c r="F381" i="6" s="1"/>
  <c r="E379" i="6"/>
  <c r="E378" i="6"/>
  <c r="E377" i="6"/>
  <c r="F377" i="6" s="1"/>
  <c r="E376" i="6"/>
  <c r="K376" i="6" s="1"/>
  <c r="E375" i="6"/>
  <c r="F375" i="6" s="1"/>
  <c r="E380" i="6"/>
  <c r="F380" i="6" s="1"/>
  <c r="E135" i="8"/>
  <c r="K135" i="8" s="1"/>
  <c r="E829" i="6"/>
  <c r="E845" i="6"/>
  <c r="F845" i="6" s="1"/>
  <c r="E149" i="8"/>
  <c r="F149" i="8" s="1"/>
  <c r="E239" i="8"/>
  <c r="F239" i="8" s="1"/>
  <c r="E282" i="6"/>
  <c r="F282" i="6" s="1"/>
  <c r="E819" i="6"/>
  <c r="F819" i="6" s="1"/>
  <c r="E910" i="6"/>
  <c r="E640" i="6"/>
  <c r="E926" i="6"/>
  <c r="E109" i="8"/>
  <c r="E693" i="6"/>
  <c r="F693" i="6" s="1"/>
  <c r="E108" i="6"/>
  <c r="F108" i="6" s="1"/>
  <c r="E476" i="6"/>
  <c r="E471" i="6"/>
  <c r="F471" i="6" s="1"/>
  <c r="E664" i="6"/>
  <c r="F664" i="6" s="1"/>
  <c r="E58" i="8"/>
  <c r="F58" i="8" s="1"/>
  <c r="E57" i="8"/>
  <c r="F57" i="8" s="1"/>
  <c r="E424" i="8"/>
  <c r="E370" i="6"/>
  <c r="F370" i="6" s="1"/>
  <c r="E583" i="6"/>
  <c r="F583" i="6" s="1"/>
  <c r="E446" i="6"/>
  <c r="F446" i="6" s="1"/>
  <c r="E1243" i="6"/>
  <c r="K1243" i="6" s="1"/>
  <c r="E1168" i="6"/>
  <c r="E1184" i="6"/>
  <c r="E454" i="6"/>
  <c r="K454" i="6" s="1"/>
  <c r="E937" i="6"/>
  <c r="E1176" i="6"/>
  <c r="E60" i="8"/>
  <c r="F60" i="8" s="1"/>
  <c r="E59" i="8"/>
  <c r="E500" i="6"/>
  <c r="E287" i="6"/>
  <c r="K287" i="6" s="1"/>
  <c r="E1208" i="6"/>
  <c r="F1208" i="6" s="1"/>
  <c r="E938" i="6"/>
  <c r="F938" i="6" s="1"/>
  <c r="E59" i="6"/>
  <c r="F59" i="6" s="1"/>
  <c r="E60" i="6" s="1"/>
  <c r="F60" i="6" s="1"/>
  <c r="E52" i="6"/>
  <c r="F52" i="6" s="1"/>
  <c r="E53" i="6" s="1"/>
  <c r="F53" i="6" s="1"/>
  <c r="L53" i="6" s="1"/>
  <c r="E921" i="6"/>
  <c r="F921" i="6" s="1"/>
  <c r="E311" i="6"/>
  <c r="F311" i="6" s="1"/>
  <c r="E313" i="6"/>
  <c r="F313" i="6" s="1"/>
  <c r="E312" i="6"/>
  <c r="K312" i="6" s="1"/>
  <c r="E324" i="6"/>
  <c r="F324" i="6" s="1"/>
  <c r="E475" i="8"/>
  <c r="E447" i="8"/>
  <c r="E448" i="6"/>
  <c r="F448" i="6" s="1"/>
  <c r="E869" i="6"/>
  <c r="F869" i="6" s="1"/>
  <c r="E888" i="6"/>
  <c r="E423" i="8"/>
  <c r="F423" i="8" s="1"/>
  <c r="I90" i="6"/>
  <c r="J90" i="6" s="1"/>
  <c r="J91" i="6" s="1"/>
  <c r="G17" i="7" s="1"/>
  <c r="I929" i="6" s="1"/>
  <c r="J929" i="6" s="1"/>
  <c r="J930" i="6" s="1"/>
  <c r="G153" i="7" s="1"/>
  <c r="I244" i="8" s="1"/>
  <c r="J244" i="8" s="1"/>
  <c r="I83" i="6"/>
  <c r="I79" i="6"/>
  <c r="J79" i="6" s="1"/>
  <c r="J80" i="6" s="1"/>
  <c r="G15" i="7" s="1"/>
  <c r="I991" i="6" s="1"/>
  <c r="J991" i="6" s="1"/>
  <c r="I72" i="6"/>
  <c r="J72" i="6" s="1"/>
  <c r="I65" i="6"/>
  <c r="I58" i="6"/>
  <c r="J58" i="6" s="1"/>
  <c r="I51" i="6"/>
  <c r="J51" i="6" s="1"/>
  <c r="I44" i="6"/>
  <c r="J44" i="6" s="1"/>
  <c r="J48" i="6" s="1"/>
  <c r="G10" i="7" s="1"/>
  <c r="I40" i="6"/>
  <c r="I33" i="6"/>
  <c r="I26" i="6"/>
  <c r="I19" i="6"/>
  <c r="J19" i="6" s="1"/>
  <c r="I12" i="6"/>
  <c r="I5" i="6"/>
  <c r="H1245" i="6"/>
  <c r="J1245" i="6"/>
  <c r="H1243" i="6"/>
  <c r="J1243" i="6"/>
  <c r="J1238" i="6"/>
  <c r="H1236" i="6"/>
  <c r="J1236" i="6"/>
  <c r="J1231" i="6"/>
  <c r="J1229" i="6"/>
  <c r="H1224" i="6"/>
  <c r="J1224" i="6"/>
  <c r="H1222" i="6"/>
  <c r="J1222" i="6"/>
  <c r="H1217" i="6"/>
  <c r="J1217" i="6"/>
  <c r="J1215" i="6"/>
  <c r="J1208" i="6"/>
  <c r="H1194" i="6"/>
  <c r="J1194" i="6"/>
  <c r="H1192" i="6"/>
  <c r="F1184" i="6"/>
  <c r="F1176" i="6"/>
  <c r="F1168" i="6"/>
  <c r="F1164" i="6"/>
  <c r="F1165" i="6" s="1"/>
  <c r="H1164" i="6"/>
  <c r="J1164" i="6"/>
  <c r="J1165" i="6" s="1"/>
  <c r="G191" i="7" s="1"/>
  <c r="I477" i="6" s="1"/>
  <c r="J477" i="6" s="1"/>
  <c r="K1164" i="6"/>
  <c r="J1163" i="6"/>
  <c r="J1159" i="6"/>
  <c r="F1158" i="6"/>
  <c r="J1158" i="6"/>
  <c r="J1160" i="6" s="1"/>
  <c r="G190" i="7" s="1"/>
  <c r="I472" i="6" s="1"/>
  <c r="J472" i="6" s="1"/>
  <c r="F1154" i="6"/>
  <c r="F1155" i="6" s="1"/>
  <c r="J1154" i="6"/>
  <c r="F1153" i="6"/>
  <c r="H1153" i="6"/>
  <c r="F1149" i="6"/>
  <c r="H1149" i="6"/>
  <c r="J1149" i="6"/>
  <c r="F1147" i="6"/>
  <c r="J1147" i="6"/>
  <c r="F1144" i="6"/>
  <c r="J1144" i="6"/>
  <c r="J1143" i="6"/>
  <c r="F1139" i="6"/>
  <c r="J1139" i="6"/>
  <c r="F1134" i="6"/>
  <c r="F1133" i="6"/>
  <c r="H1133" i="6"/>
  <c r="J1133" i="6"/>
  <c r="K1133" i="6"/>
  <c r="F1129" i="6"/>
  <c r="J1129" i="6"/>
  <c r="H1124" i="6"/>
  <c r="J1124" i="6"/>
  <c r="K1124" i="6"/>
  <c r="H1123" i="6"/>
  <c r="J1123" i="6"/>
  <c r="F1119" i="6"/>
  <c r="J1119" i="6"/>
  <c r="F1117" i="6"/>
  <c r="H1117" i="6"/>
  <c r="J1117" i="6"/>
  <c r="K1117" i="6"/>
  <c r="F1113" i="6"/>
  <c r="F1114" i="6" s="1"/>
  <c r="J1113" i="6"/>
  <c r="J1114" i="6" s="1"/>
  <c r="G184" i="7" s="1"/>
  <c r="I417" i="8" s="1"/>
  <c r="F1109" i="6"/>
  <c r="J1109" i="6"/>
  <c r="G183" i="7" s="1"/>
  <c r="I416" i="8" s="1"/>
  <c r="F1108" i="6"/>
  <c r="J1108" i="6"/>
  <c r="F1096" i="6"/>
  <c r="J1096" i="6"/>
  <c r="G180" i="7" s="1"/>
  <c r="I413" i="8" s="1"/>
  <c r="F1095" i="6"/>
  <c r="J1095" i="6"/>
  <c r="F1091" i="6"/>
  <c r="F1090" i="6"/>
  <c r="J1090" i="6"/>
  <c r="J1091" i="6" s="1"/>
  <c r="G179" i="7" s="1"/>
  <c r="I412" i="8" s="1"/>
  <c r="J412" i="8" s="1"/>
  <c r="F1086" i="6"/>
  <c r="F1085" i="6"/>
  <c r="J1085" i="6"/>
  <c r="J1086" i="6" s="1"/>
  <c r="G178" i="7" s="1"/>
  <c r="I411" i="8" s="1"/>
  <c r="J411" i="8" s="1"/>
  <c r="F1080" i="6"/>
  <c r="H1080" i="6"/>
  <c r="F1079" i="6"/>
  <c r="H1079" i="6"/>
  <c r="J1079" i="6"/>
  <c r="K1079" i="6"/>
  <c r="F1078" i="6"/>
  <c r="F1081" i="6" s="1"/>
  <c r="J1078" i="6"/>
  <c r="F1075" i="6"/>
  <c r="J1075" i="6"/>
  <c r="G176" i="7" s="1"/>
  <c r="I409" i="8" s="1"/>
  <c r="F1074" i="6"/>
  <c r="J1074" i="6"/>
  <c r="F1070" i="6"/>
  <c r="F1069" i="6"/>
  <c r="J1069" i="6"/>
  <c r="J1070" i="6" s="1"/>
  <c r="G175" i="7" s="1"/>
  <c r="I408" i="8" s="1"/>
  <c r="F1065" i="6"/>
  <c r="F1064" i="6"/>
  <c r="J1064" i="6"/>
  <c r="J1065" i="6" s="1"/>
  <c r="G174" i="7" s="1"/>
  <c r="F1055" i="6"/>
  <c r="H1055" i="6"/>
  <c r="J1053" i="6"/>
  <c r="F1049" i="6"/>
  <c r="H1049" i="6"/>
  <c r="J1048" i="6"/>
  <c r="K1048" i="6"/>
  <c r="F1044" i="6"/>
  <c r="H1044" i="6"/>
  <c r="H1043" i="6"/>
  <c r="J1043" i="6"/>
  <c r="J1042" i="6"/>
  <c r="F1038" i="6"/>
  <c r="H1038" i="6"/>
  <c r="F1036" i="6"/>
  <c r="F1032" i="6"/>
  <c r="H1032" i="6"/>
  <c r="F1031" i="6"/>
  <c r="H1031" i="6"/>
  <c r="J1031" i="6"/>
  <c r="K1031" i="6"/>
  <c r="F1030" i="6"/>
  <c r="F1033" i="6" s="1"/>
  <c r="H1030" i="6"/>
  <c r="J1030" i="6"/>
  <c r="K1030" i="6"/>
  <c r="F1026" i="6"/>
  <c r="H1026" i="6"/>
  <c r="F1020" i="6"/>
  <c r="H1020" i="6"/>
  <c r="J1019" i="6"/>
  <c r="F1018" i="6"/>
  <c r="H1018" i="6"/>
  <c r="J1018" i="6"/>
  <c r="K1018" i="6"/>
  <c r="F1014" i="6"/>
  <c r="H1014" i="6"/>
  <c r="J1013" i="6"/>
  <c r="F1004" i="6"/>
  <c r="F1003" i="6"/>
  <c r="J1003" i="6"/>
  <c r="J1004" i="6" s="1"/>
  <c r="G163" i="7" s="1"/>
  <c r="I577" i="8" s="1"/>
  <c r="J577" i="8" s="1"/>
  <c r="H997" i="6"/>
  <c r="J997" i="6"/>
  <c r="F996" i="6"/>
  <c r="H996" i="6"/>
  <c r="E997" i="6" s="1"/>
  <c r="F997" i="6" s="1"/>
  <c r="H992" i="6"/>
  <c r="J992" i="6"/>
  <c r="F990" i="6"/>
  <c r="H990" i="6"/>
  <c r="J990" i="6"/>
  <c r="F989" i="6"/>
  <c r="J989" i="6"/>
  <c r="J983" i="6"/>
  <c r="H979" i="6"/>
  <c r="J979" i="6"/>
  <c r="H968" i="6"/>
  <c r="J968" i="6"/>
  <c r="H955" i="6"/>
  <c r="J955" i="6"/>
  <c r="H949" i="6"/>
  <c r="J949" i="6"/>
  <c r="H948" i="6"/>
  <c r="J948" i="6"/>
  <c r="K948" i="6"/>
  <c r="J942" i="6"/>
  <c r="H938" i="6"/>
  <c r="F937" i="6"/>
  <c r="F926" i="6"/>
  <c r="H921" i="6"/>
  <c r="J921" i="6"/>
  <c r="K921" i="6"/>
  <c r="F917" i="6"/>
  <c r="H917" i="6"/>
  <c r="J917" i="6"/>
  <c r="F905" i="6"/>
  <c r="H905" i="6"/>
  <c r="H900" i="6"/>
  <c r="J900" i="6"/>
  <c r="K900" i="6"/>
  <c r="H899" i="6"/>
  <c r="F888" i="6"/>
  <c r="J888" i="6"/>
  <c r="J883" i="6"/>
  <c r="H882" i="6"/>
  <c r="J882" i="6"/>
  <c r="H881" i="6"/>
  <c r="J881" i="6"/>
  <c r="H877" i="6"/>
  <c r="J877" i="6"/>
  <c r="H865" i="6"/>
  <c r="J865" i="6"/>
  <c r="H864" i="6"/>
  <c r="J864" i="6"/>
  <c r="J860" i="6"/>
  <c r="J859" i="6"/>
  <c r="J855" i="6"/>
  <c r="H854" i="6"/>
  <c r="J854" i="6"/>
  <c r="F853" i="6"/>
  <c r="H851" i="6"/>
  <c r="J851" i="6"/>
  <c r="H850" i="6"/>
  <c r="J850" i="6"/>
  <c r="H845" i="6"/>
  <c r="J845" i="6"/>
  <c r="F841" i="6"/>
  <c r="H841" i="6"/>
  <c r="F840" i="6"/>
  <c r="J840" i="6"/>
  <c r="H830" i="6"/>
  <c r="J830" i="6"/>
  <c r="F829" i="6"/>
  <c r="H829" i="6"/>
  <c r="H831" i="6" s="1"/>
  <c r="F136" i="7" s="1"/>
  <c r="G141" i="8" s="1"/>
  <c r="H141" i="8" s="1"/>
  <c r="J829" i="6"/>
  <c r="J831" i="6" s="1"/>
  <c r="G136" i="7" s="1"/>
  <c r="I141" i="8" s="1"/>
  <c r="J141" i="8" s="1"/>
  <c r="H825" i="6"/>
  <c r="J825" i="6"/>
  <c r="J824" i="6"/>
  <c r="J826" i="6" s="1"/>
  <c r="G135" i="7" s="1"/>
  <c r="I140" i="8" s="1"/>
  <c r="F815" i="6"/>
  <c r="H815" i="6"/>
  <c r="F809" i="6"/>
  <c r="H809" i="6"/>
  <c r="J809" i="6"/>
  <c r="K809" i="6"/>
  <c r="H808" i="6"/>
  <c r="J808" i="6"/>
  <c r="J810" i="6" s="1"/>
  <c r="G132" i="7" s="1"/>
  <c r="I138" i="8" s="1"/>
  <c r="J800" i="6"/>
  <c r="G130" i="7" s="1"/>
  <c r="I804" i="6" s="1"/>
  <c r="J804" i="6" s="1"/>
  <c r="H799" i="6"/>
  <c r="J799" i="6"/>
  <c r="F798" i="6"/>
  <c r="H798" i="6"/>
  <c r="J798" i="6"/>
  <c r="F781" i="6"/>
  <c r="J781" i="6"/>
  <c r="H780" i="6"/>
  <c r="J780" i="6"/>
  <c r="F779" i="6"/>
  <c r="H779" i="6"/>
  <c r="F778" i="6"/>
  <c r="H778" i="6"/>
  <c r="J778" i="6"/>
  <c r="F772" i="6"/>
  <c r="F773" i="6" s="1"/>
  <c r="E126" i="7" s="1"/>
  <c r="J772" i="6"/>
  <c r="J773" i="6" s="1"/>
  <c r="G126" i="7" s="1"/>
  <c r="H768" i="6"/>
  <c r="J768" i="6"/>
  <c r="F766" i="6"/>
  <c r="H766" i="6"/>
  <c r="J766" i="6"/>
  <c r="K766" i="6"/>
  <c r="J765" i="6"/>
  <c r="J764" i="6"/>
  <c r="H751" i="6"/>
  <c r="J751" i="6"/>
  <c r="J750" i="6"/>
  <c r="F749" i="6"/>
  <c r="J749" i="6"/>
  <c r="J745" i="6"/>
  <c r="H744" i="6"/>
  <c r="H740" i="6"/>
  <c r="J740" i="6"/>
  <c r="J739" i="6"/>
  <c r="J741" i="6" s="1"/>
  <c r="G120" i="7" s="1"/>
  <c r="H735" i="6"/>
  <c r="J735" i="6"/>
  <c r="F734" i="6"/>
  <c r="H734" i="6"/>
  <c r="J734" i="6"/>
  <c r="K734" i="6"/>
  <c r="F733" i="6"/>
  <c r="H733" i="6"/>
  <c r="J733" i="6"/>
  <c r="F732" i="6"/>
  <c r="J732" i="6"/>
  <c r="F731" i="6"/>
  <c r="H718" i="6"/>
  <c r="J718" i="6"/>
  <c r="H717" i="6"/>
  <c r="J717" i="6"/>
  <c r="H713" i="6"/>
  <c r="J713" i="6"/>
  <c r="F712" i="6"/>
  <c r="J712" i="6"/>
  <c r="F711" i="6"/>
  <c r="J711" i="6"/>
  <c r="J714" i="6" s="1"/>
  <c r="G115" i="7" s="1"/>
  <c r="J706" i="6"/>
  <c r="F705" i="6"/>
  <c r="J705" i="6"/>
  <c r="H699" i="6"/>
  <c r="H693" i="6"/>
  <c r="J693" i="6"/>
  <c r="K693" i="6"/>
  <c r="F689" i="6"/>
  <c r="H689" i="6"/>
  <c r="F688" i="6"/>
  <c r="H688" i="6"/>
  <c r="J688" i="6"/>
  <c r="K688" i="6"/>
  <c r="F687" i="6"/>
  <c r="F690" i="6" s="1"/>
  <c r="H687" i="6"/>
  <c r="H690" i="6" s="1"/>
  <c r="F111" i="7" s="1"/>
  <c r="G707" i="6" s="1"/>
  <c r="H707" i="6" s="1"/>
  <c r="J687" i="6"/>
  <c r="K687" i="6"/>
  <c r="F683" i="6"/>
  <c r="H683" i="6"/>
  <c r="F677" i="6"/>
  <c r="H677" i="6"/>
  <c r="F676" i="6"/>
  <c r="H676" i="6"/>
  <c r="F675" i="6"/>
  <c r="H675" i="6"/>
  <c r="H678" i="6" s="1"/>
  <c r="F109" i="7" s="1"/>
  <c r="G1084" i="6" s="1"/>
  <c r="H1084" i="6" s="1"/>
  <c r="J675" i="6"/>
  <c r="F670" i="6"/>
  <c r="F659" i="6"/>
  <c r="H659" i="6"/>
  <c r="F658" i="6"/>
  <c r="H658" i="6"/>
  <c r="K658" i="6"/>
  <c r="F657" i="6"/>
  <c r="H657" i="6"/>
  <c r="J657" i="6"/>
  <c r="F653" i="6"/>
  <c r="H653" i="6"/>
  <c r="H652" i="6"/>
  <c r="J652" i="6"/>
  <c r="J651" i="6"/>
  <c r="F647" i="6"/>
  <c r="H647" i="6"/>
  <c r="J646" i="6"/>
  <c r="K646" i="6"/>
  <c r="F645" i="6"/>
  <c r="F641" i="6"/>
  <c r="H641" i="6"/>
  <c r="J641" i="6"/>
  <c r="K641" i="6"/>
  <c r="F640" i="6"/>
  <c r="H640" i="6"/>
  <c r="J640" i="6"/>
  <c r="K640" i="6"/>
  <c r="F636" i="6"/>
  <c r="H636" i="6"/>
  <c r="J636" i="6"/>
  <c r="K636" i="6"/>
  <c r="F635" i="6"/>
  <c r="F630" i="6"/>
  <c r="H629" i="6"/>
  <c r="J629" i="6"/>
  <c r="F625" i="6"/>
  <c r="H625" i="6"/>
  <c r="F624" i="6"/>
  <c r="H624" i="6"/>
  <c r="J624" i="6"/>
  <c r="K624" i="6"/>
  <c r="F620" i="6"/>
  <c r="H620" i="6"/>
  <c r="F619" i="6"/>
  <c r="F614" i="6"/>
  <c r="H614" i="6"/>
  <c r="F612" i="6"/>
  <c r="H612" i="6"/>
  <c r="F608" i="6"/>
  <c r="H608" i="6"/>
  <c r="F607" i="6"/>
  <c r="H607" i="6"/>
  <c r="J607" i="6"/>
  <c r="F602" i="6"/>
  <c r="H602" i="6"/>
  <c r="J601" i="6"/>
  <c r="F597" i="6"/>
  <c r="F596" i="6"/>
  <c r="H596" i="6"/>
  <c r="F595" i="6"/>
  <c r="F594" i="6"/>
  <c r="H594" i="6"/>
  <c r="J594" i="6"/>
  <c r="K594" i="6"/>
  <c r="F590" i="6"/>
  <c r="H590" i="6"/>
  <c r="F589" i="6"/>
  <c r="H589" i="6"/>
  <c r="J589" i="6"/>
  <c r="K589" i="6"/>
  <c r="F588" i="6"/>
  <c r="F591" i="6" s="1"/>
  <c r="H588" i="6"/>
  <c r="J588" i="6"/>
  <c r="F556" i="6"/>
  <c r="H556" i="6"/>
  <c r="J556" i="6"/>
  <c r="F552" i="6"/>
  <c r="J552" i="6"/>
  <c r="H516" i="6"/>
  <c r="J516" i="6"/>
  <c r="J514" i="6"/>
  <c r="F500" i="6"/>
  <c r="H492" i="6"/>
  <c r="J492" i="6"/>
  <c r="H487" i="6"/>
  <c r="J487" i="6"/>
  <c r="H485" i="6"/>
  <c r="J485" i="6"/>
  <c r="H476" i="6"/>
  <c r="J476" i="6"/>
  <c r="F454" i="6"/>
  <c r="H454" i="6"/>
  <c r="J454" i="6"/>
  <c r="H448" i="6"/>
  <c r="J448" i="6"/>
  <c r="K448" i="6"/>
  <c r="H446" i="6"/>
  <c r="J446" i="6"/>
  <c r="H442" i="6"/>
  <c r="J442" i="6"/>
  <c r="F441" i="6"/>
  <c r="H441" i="6"/>
  <c r="J440" i="6"/>
  <c r="F437" i="6"/>
  <c r="H437" i="6"/>
  <c r="H433" i="6"/>
  <c r="J433" i="6"/>
  <c r="F432" i="6"/>
  <c r="H432" i="6"/>
  <c r="F431" i="6"/>
  <c r="H431" i="6"/>
  <c r="J431" i="6"/>
  <c r="J430" i="6"/>
  <c r="H424" i="6"/>
  <c r="J424" i="6"/>
  <c r="F423" i="6"/>
  <c r="H423" i="6"/>
  <c r="F422" i="6"/>
  <c r="F421" i="6"/>
  <c r="H421" i="6"/>
  <c r="J421" i="6"/>
  <c r="K421" i="6"/>
  <c r="H420" i="6"/>
  <c r="J420" i="6"/>
  <c r="K420" i="6"/>
  <c r="F415" i="6"/>
  <c r="H415" i="6"/>
  <c r="F412" i="6"/>
  <c r="H412" i="6"/>
  <c r="J412" i="6"/>
  <c r="K412" i="6"/>
  <c r="F406" i="6"/>
  <c r="H406" i="6"/>
  <c r="F405" i="6"/>
  <c r="H405" i="6"/>
  <c r="J405" i="6"/>
  <c r="K405" i="6"/>
  <c r="J404" i="6"/>
  <c r="H403" i="6"/>
  <c r="J403" i="6"/>
  <c r="F402" i="6"/>
  <c r="F398" i="6"/>
  <c r="H398" i="6"/>
  <c r="F396" i="6"/>
  <c r="H392" i="6"/>
  <c r="J392" i="6"/>
  <c r="H391" i="6"/>
  <c r="H393" i="6" s="1"/>
  <c r="F63" i="7" s="1"/>
  <c r="G196" i="8" s="1"/>
  <c r="H196" i="8" s="1"/>
  <c r="J391" i="6"/>
  <c r="H387" i="6"/>
  <c r="H388" i="6" s="1"/>
  <c r="F62" i="7" s="1"/>
  <c r="G188" i="8" s="1"/>
  <c r="J387" i="6"/>
  <c r="J388" i="6" s="1"/>
  <c r="G62" i="7" s="1"/>
  <c r="I188" i="8" s="1"/>
  <c r="J188" i="8" s="1"/>
  <c r="F379" i="6"/>
  <c r="F378" i="6"/>
  <c r="H378" i="6"/>
  <c r="H377" i="6"/>
  <c r="J377" i="6"/>
  <c r="K377" i="6"/>
  <c r="F376" i="6"/>
  <c r="H376" i="6"/>
  <c r="J376" i="6"/>
  <c r="H375" i="6"/>
  <c r="F366" i="6"/>
  <c r="H366" i="6"/>
  <c r="H359" i="6"/>
  <c r="F355" i="6"/>
  <c r="H355" i="6"/>
  <c r="F354" i="6"/>
  <c r="H354" i="6"/>
  <c r="J354" i="6"/>
  <c r="K354" i="6"/>
  <c r="H353" i="6"/>
  <c r="J353" i="6"/>
  <c r="K353" i="6"/>
  <c r="F349" i="6"/>
  <c r="H349" i="6"/>
  <c r="J348" i="6"/>
  <c r="J347" i="6"/>
  <c r="H338" i="6"/>
  <c r="H339" i="6" s="1"/>
  <c r="F54" i="7" s="1"/>
  <c r="G283" i="8" s="1"/>
  <c r="H283" i="8" s="1"/>
  <c r="H334" i="6"/>
  <c r="H335" i="6" s="1"/>
  <c r="F53" i="7" s="1"/>
  <c r="G282" i="8" s="1"/>
  <c r="H282" i="8" s="1"/>
  <c r="J334" i="6"/>
  <c r="J335" i="6" s="1"/>
  <c r="G53" i="7" s="1"/>
  <c r="I282" i="8" s="1"/>
  <c r="F331" i="6"/>
  <c r="F330" i="6"/>
  <c r="H330" i="6"/>
  <c r="H331" i="6" s="1"/>
  <c r="F52" i="7" s="1"/>
  <c r="G343" i="6" s="1"/>
  <c r="H343" i="6" s="1"/>
  <c r="J330" i="6"/>
  <c r="J331" i="6" s="1"/>
  <c r="G52" i="7" s="1"/>
  <c r="I343" i="6" s="1"/>
  <c r="J343" i="6" s="1"/>
  <c r="K330" i="6"/>
  <c r="F326" i="6"/>
  <c r="J326" i="6"/>
  <c r="J324" i="6"/>
  <c r="K324" i="6"/>
  <c r="F320" i="6"/>
  <c r="H320" i="6"/>
  <c r="F312" i="6"/>
  <c r="H312" i="6"/>
  <c r="J312" i="6"/>
  <c r="H311" i="6"/>
  <c r="J311" i="6"/>
  <c r="F305" i="6"/>
  <c r="H305" i="6"/>
  <c r="F304" i="6"/>
  <c r="F299" i="6"/>
  <c r="H299" i="6"/>
  <c r="H291" i="6"/>
  <c r="J291" i="6"/>
  <c r="F287" i="6"/>
  <c r="H287" i="6"/>
  <c r="J287" i="6"/>
  <c r="F274" i="6"/>
  <c r="F272" i="6"/>
  <c r="H272" i="6"/>
  <c r="J271" i="6"/>
  <c r="J257" i="6"/>
  <c r="K257" i="6"/>
  <c r="F256" i="6"/>
  <c r="H256" i="6"/>
  <c r="J256" i="6"/>
  <c r="K256" i="6"/>
  <c r="F251" i="6"/>
  <c r="F246" i="6"/>
  <c r="H246" i="6"/>
  <c r="F245" i="6"/>
  <c r="H245" i="6"/>
  <c r="J245" i="6"/>
  <c r="K245" i="6"/>
  <c r="F244" i="6"/>
  <c r="H244" i="6"/>
  <c r="J244" i="6"/>
  <c r="K244" i="6"/>
  <c r="F243" i="6"/>
  <c r="F238" i="6"/>
  <c r="H238" i="6"/>
  <c r="F235" i="6"/>
  <c r="H235" i="6"/>
  <c r="J235" i="6"/>
  <c r="K235" i="6"/>
  <c r="F230" i="6"/>
  <c r="H230" i="6"/>
  <c r="F229" i="6"/>
  <c r="H229" i="6"/>
  <c r="J229" i="6"/>
  <c r="K229" i="6"/>
  <c r="F228" i="6"/>
  <c r="J228" i="6"/>
  <c r="F222" i="6"/>
  <c r="H222" i="6"/>
  <c r="H213" i="6"/>
  <c r="J213" i="6"/>
  <c r="K213" i="6"/>
  <c r="F212" i="6"/>
  <c r="H212" i="6"/>
  <c r="F211" i="6"/>
  <c r="J211" i="6"/>
  <c r="K211" i="6"/>
  <c r="F206" i="6"/>
  <c r="H206" i="6"/>
  <c r="H199" i="6"/>
  <c r="J199" i="6"/>
  <c r="H198" i="6"/>
  <c r="J198" i="6"/>
  <c r="H194" i="6"/>
  <c r="F30" i="7" s="1"/>
  <c r="G200" i="6" s="1"/>
  <c r="H200" i="6" s="1"/>
  <c r="F193" i="6"/>
  <c r="H193" i="6"/>
  <c r="F192" i="6"/>
  <c r="H192" i="6"/>
  <c r="J192" i="6"/>
  <c r="K192" i="6"/>
  <c r="F191" i="6"/>
  <c r="F194" i="6" s="1"/>
  <c r="H191" i="6"/>
  <c r="J191" i="6"/>
  <c r="K191" i="6"/>
  <c r="F187" i="6"/>
  <c r="H187" i="6"/>
  <c r="J187" i="6"/>
  <c r="H186" i="6"/>
  <c r="H188" i="6" s="1"/>
  <c r="F29" i="7" s="1"/>
  <c r="G197" i="6" s="1"/>
  <c r="H197" i="6" s="1"/>
  <c r="H201" i="6" s="1"/>
  <c r="F31" i="7" s="1"/>
  <c r="G65" i="8" s="1"/>
  <c r="H65" i="8" s="1"/>
  <c r="J186" i="6"/>
  <c r="J188" i="6" s="1"/>
  <c r="G29" i="7" s="1"/>
  <c r="I197" i="6" s="1"/>
  <c r="J197" i="6" s="1"/>
  <c r="F173" i="6"/>
  <c r="H173" i="6"/>
  <c r="J173" i="6"/>
  <c r="K173" i="6"/>
  <c r="F172" i="6"/>
  <c r="H172" i="6"/>
  <c r="J172" i="6"/>
  <c r="K172" i="6"/>
  <c r="H163" i="6"/>
  <c r="H162" i="6"/>
  <c r="J162" i="6"/>
  <c r="H161" i="6"/>
  <c r="J161" i="6"/>
  <c r="F160" i="6"/>
  <c r="H160" i="6"/>
  <c r="J160" i="6"/>
  <c r="H159" i="6"/>
  <c r="H151" i="6"/>
  <c r="H150" i="6"/>
  <c r="J150" i="6"/>
  <c r="H149" i="6"/>
  <c r="J149" i="6"/>
  <c r="J148" i="6"/>
  <c r="F145" i="6"/>
  <c r="F140" i="6"/>
  <c r="H140" i="6"/>
  <c r="F139" i="6"/>
  <c r="F141" i="6" s="1"/>
  <c r="J139" i="6"/>
  <c r="K139" i="6"/>
  <c r="H135" i="6"/>
  <c r="J135" i="6"/>
  <c r="F130" i="6"/>
  <c r="H130" i="6"/>
  <c r="F126" i="6"/>
  <c r="F131" i="6" s="1"/>
  <c r="E21" i="7" s="1"/>
  <c r="E6" i="8" s="1"/>
  <c r="H126" i="6"/>
  <c r="H131" i="6" s="1"/>
  <c r="F21" i="7" s="1"/>
  <c r="G6" i="8" s="1"/>
  <c r="H6" i="8" s="1"/>
  <c r="H123" i="6"/>
  <c r="H122" i="6"/>
  <c r="J122" i="6"/>
  <c r="H121" i="6"/>
  <c r="J121" i="6"/>
  <c r="F117" i="6"/>
  <c r="H117" i="6"/>
  <c r="F113" i="6"/>
  <c r="H113" i="6"/>
  <c r="H118" i="6" s="1"/>
  <c r="F20" i="7" s="1"/>
  <c r="G5" i="8" s="1"/>
  <c r="H5" i="8" s="1"/>
  <c r="F110" i="6"/>
  <c r="F105" i="6"/>
  <c r="F104" i="6"/>
  <c r="H104" i="6"/>
  <c r="H105" i="6" s="1"/>
  <c r="F19" i="7" s="1"/>
  <c r="F103" i="6"/>
  <c r="H103" i="6"/>
  <c r="F102" i="6"/>
  <c r="H102" i="6"/>
  <c r="F101" i="6"/>
  <c r="H101" i="6"/>
  <c r="J101" i="6"/>
  <c r="K101" i="6"/>
  <c r="H98" i="6"/>
  <c r="F18" i="7" s="1"/>
  <c r="F97" i="6"/>
  <c r="F98" i="6" s="1"/>
  <c r="H97" i="6"/>
  <c r="F96" i="6"/>
  <c r="H96" i="6"/>
  <c r="F95" i="6"/>
  <c r="J95" i="6"/>
  <c r="F90" i="6"/>
  <c r="F91" i="6" s="1"/>
  <c r="H90" i="6"/>
  <c r="H91" i="6" s="1"/>
  <c r="F17" i="7" s="1"/>
  <c r="G929" i="6" s="1"/>
  <c r="H929" i="6" s="1"/>
  <c r="H85" i="6"/>
  <c r="J85" i="6"/>
  <c r="H84" i="6"/>
  <c r="J84" i="6"/>
  <c r="F83" i="6"/>
  <c r="H83" i="6"/>
  <c r="H79" i="6"/>
  <c r="H80" i="6" s="1"/>
  <c r="F15" i="7" s="1"/>
  <c r="G991" i="6" s="1"/>
  <c r="H991" i="6" s="1"/>
  <c r="F75" i="6"/>
  <c r="J75" i="6"/>
  <c r="H74" i="6"/>
  <c r="J74" i="6"/>
  <c r="J73" i="6"/>
  <c r="F72" i="6"/>
  <c r="H67" i="6"/>
  <c r="J67" i="6"/>
  <c r="H66" i="6"/>
  <c r="J66" i="6"/>
  <c r="F65" i="6"/>
  <c r="H65" i="6"/>
  <c r="F61" i="6"/>
  <c r="H61" i="6"/>
  <c r="J61" i="6"/>
  <c r="K61" i="6"/>
  <c r="H60" i="6"/>
  <c r="J60" i="6"/>
  <c r="H59" i="6"/>
  <c r="H53" i="6"/>
  <c r="J53" i="6"/>
  <c r="F51" i="6"/>
  <c r="H51" i="6"/>
  <c r="F47" i="6"/>
  <c r="J47" i="6"/>
  <c r="H46" i="6"/>
  <c r="J46" i="6"/>
  <c r="J45" i="6"/>
  <c r="F44" i="6"/>
  <c r="H44" i="6"/>
  <c r="F40" i="6"/>
  <c r="F41" i="6" s="1"/>
  <c r="E9" i="7" s="1"/>
  <c r="H40" i="6"/>
  <c r="H41" i="6" s="1"/>
  <c r="F9" i="7" s="1"/>
  <c r="H35" i="6"/>
  <c r="J35" i="6"/>
  <c r="F33" i="6"/>
  <c r="H33" i="6"/>
  <c r="J33" i="6"/>
  <c r="K33" i="6"/>
  <c r="F29" i="6"/>
  <c r="H29" i="6"/>
  <c r="J29" i="6"/>
  <c r="K29" i="6"/>
  <c r="H28" i="6"/>
  <c r="J28" i="6"/>
  <c r="H27" i="6"/>
  <c r="J26" i="6"/>
  <c r="H21" i="6"/>
  <c r="J21" i="6"/>
  <c r="F15" i="6"/>
  <c r="H15" i="6"/>
  <c r="J15" i="6"/>
  <c r="K15" i="6"/>
  <c r="H14" i="6"/>
  <c r="J14" i="6"/>
  <c r="J13" i="6"/>
  <c r="J12" i="6"/>
  <c r="H8" i="6"/>
  <c r="J8" i="6"/>
  <c r="K8" i="6"/>
  <c r="H7" i="6"/>
  <c r="J7" i="6"/>
  <c r="J5" i="6"/>
  <c r="F505" i="8"/>
  <c r="H505" i="8"/>
  <c r="F504" i="8"/>
  <c r="H504" i="8"/>
  <c r="F503" i="8"/>
  <c r="H503" i="8"/>
  <c r="J503" i="8"/>
  <c r="K503" i="8"/>
  <c r="F502" i="8"/>
  <c r="H502" i="8"/>
  <c r="F501" i="8"/>
  <c r="F475" i="8"/>
  <c r="H474" i="8"/>
  <c r="J474" i="8"/>
  <c r="H473" i="8"/>
  <c r="J473" i="8"/>
  <c r="F447" i="8"/>
  <c r="F471" i="8" s="1"/>
  <c r="E23" i="9" s="1"/>
  <c r="H447" i="8"/>
  <c r="H471" i="8" s="1"/>
  <c r="G23" i="9" s="1"/>
  <c r="H23" i="9" s="1"/>
  <c r="J447" i="8"/>
  <c r="J471" i="8" s="1"/>
  <c r="I23" i="9" s="1"/>
  <c r="J23" i="9" s="1"/>
  <c r="F424" i="8"/>
  <c r="J417" i="8"/>
  <c r="J416" i="8"/>
  <c r="J413" i="8"/>
  <c r="J409" i="8"/>
  <c r="J408" i="8"/>
  <c r="F351" i="8"/>
  <c r="H351" i="8"/>
  <c r="J351" i="8"/>
  <c r="K351" i="8"/>
  <c r="F350" i="8"/>
  <c r="H350" i="8"/>
  <c r="J350" i="8"/>
  <c r="K350" i="8"/>
  <c r="F349" i="8"/>
  <c r="H349" i="8"/>
  <c r="J349" i="8"/>
  <c r="F348" i="8"/>
  <c r="F346" i="8"/>
  <c r="F344" i="8"/>
  <c r="H344" i="8"/>
  <c r="H343" i="8"/>
  <c r="J343" i="8"/>
  <c r="J282" i="8"/>
  <c r="F280" i="8"/>
  <c r="J280" i="8"/>
  <c r="H269" i="8"/>
  <c r="J269" i="8"/>
  <c r="H268" i="8"/>
  <c r="J268" i="8"/>
  <c r="F267" i="8"/>
  <c r="F266" i="8"/>
  <c r="F265" i="8"/>
  <c r="J265" i="8"/>
  <c r="H188" i="8"/>
  <c r="H148" i="8"/>
  <c r="J140" i="8"/>
  <c r="J138" i="8"/>
  <c r="H136" i="8"/>
  <c r="J136" i="8"/>
  <c r="F135" i="8"/>
  <c r="H135" i="8"/>
  <c r="J135" i="8"/>
  <c r="F109" i="8"/>
  <c r="F59" i="8"/>
  <c r="J32" i="8"/>
  <c r="K32" i="8"/>
  <c r="H31" i="8"/>
  <c r="J31" i="8"/>
  <c r="K31" i="8"/>
  <c r="F350" i="6" l="1"/>
  <c r="J1009" i="6"/>
  <c r="G164" i="7" s="1"/>
  <c r="I397" i="8" s="1"/>
  <c r="J397" i="8" s="1"/>
  <c r="J1155" i="6"/>
  <c r="G189" i="7" s="1"/>
  <c r="I370" i="8" s="1"/>
  <c r="J370" i="8" s="1"/>
  <c r="K102" i="6"/>
  <c r="J102" i="6"/>
  <c r="K140" i="6"/>
  <c r="K612" i="6"/>
  <c r="F1222" i="6"/>
  <c r="K1222" i="6"/>
  <c r="K68" i="6"/>
  <c r="H746" i="6"/>
  <c r="F121" i="7" s="1"/>
  <c r="G759" i="6" s="1"/>
  <c r="H759" i="6" s="1"/>
  <c r="J393" i="6"/>
  <c r="G63" i="7" s="1"/>
  <c r="I196" i="8" s="1"/>
  <c r="J196" i="8" s="1"/>
  <c r="K851" i="6"/>
  <c r="F851" i="6"/>
  <c r="F856" i="6" s="1"/>
  <c r="K613" i="6"/>
  <c r="K65" i="6"/>
  <c r="J65" i="6"/>
  <c r="J69" i="6" s="1"/>
  <c r="G13" i="7" s="1"/>
  <c r="I998" i="6" s="1"/>
  <c r="J998" i="6" s="1"/>
  <c r="J872" i="6"/>
  <c r="G143" i="7" s="1"/>
  <c r="K1143" i="6"/>
  <c r="F272" i="8"/>
  <c r="K272" i="8"/>
  <c r="K90" i="6"/>
  <c r="K298" i="6"/>
  <c r="F439" i="6"/>
  <c r="K439" i="6"/>
  <c r="J632" i="6"/>
  <c r="G101" i="7" s="1"/>
  <c r="I243" i="8" s="1"/>
  <c r="J243" i="8" s="1"/>
  <c r="K1024" i="6"/>
  <c r="K343" i="8"/>
  <c r="K359" i="6"/>
  <c r="J993" i="6"/>
  <c r="G161" i="7" s="1"/>
  <c r="I395" i="8" s="1"/>
  <c r="J395" i="8" s="1"/>
  <c r="F94" i="6"/>
  <c r="L94" i="6" s="1"/>
  <c r="K94" i="6"/>
  <c r="F669" i="6"/>
  <c r="K669" i="6"/>
  <c r="K839" i="6"/>
  <c r="J736" i="6"/>
  <c r="G119" i="7" s="1"/>
  <c r="K397" i="6"/>
  <c r="F615" i="6"/>
  <c r="F321" i="6"/>
  <c r="J779" i="6"/>
  <c r="L779" i="6" s="1"/>
  <c r="K59" i="6"/>
  <c r="K303" i="6"/>
  <c r="K1025" i="6"/>
  <c r="H1025" i="6"/>
  <c r="L1025" i="6" s="1"/>
  <c r="K1123" i="6"/>
  <c r="K269" i="8"/>
  <c r="F149" i="6"/>
  <c r="L149" i="6" s="1"/>
  <c r="F364" i="6"/>
  <c r="F367" i="6" s="1"/>
  <c r="H1165" i="6"/>
  <c r="F191" i="7" s="1"/>
  <c r="G477" i="6" s="1"/>
  <c r="H477" i="6" s="1"/>
  <c r="F224" i="6"/>
  <c r="K419" i="6"/>
  <c r="K676" i="6"/>
  <c r="F1043" i="6"/>
  <c r="F1045" i="6" s="1"/>
  <c r="E170" i="7" s="1"/>
  <c r="E403" i="8" s="1"/>
  <c r="K1153" i="6"/>
  <c r="J1049" i="6"/>
  <c r="K1049" i="6"/>
  <c r="K438" i="6"/>
  <c r="K906" i="6"/>
  <c r="H906" i="6"/>
  <c r="L906" i="6" s="1"/>
  <c r="K1007" i="6"/>
  <c r="F161" i="6"/>
  <c r="L161" i="6" s="1"/>
  <c r="K378" i="6"/>
  <c r="K894" i="6"/>
  <c r="H894" i="6"/>
  <c r="F637" i="6"/>
  <c r="K905" i="6"/>
  <c r="K1008" i="6"/>
  <c r="F717" i="6"/>
  <c r="K717" i="6"/>
  <c r="J110" i="6"/>
  <c r="L110" i="6" s="1"/>
  <c r="K437" i="6"/>
  <c r="J896" i="6"/>
  <c r="G147" i="7" s="1"/>
  <c r="I147" i="8" s="1"/>
  <c r="J147" i="8" s="1"/>
  <c r="K150" i="6"/>
  <c r="J222" i="6"/>
  <c r="L222" i="6" s="1"/>
  <c r="K273" i="6"/>
  <c r="K850" i="6"/>
  <c r="J344" i="6"/>
  <c r="G55" i="7" s="1"/>
  <c r="I163" i="8" s="1"/>
  <c r="J163" i="8" s="1"/>
  <c r="F1015" i="6"/>
  <c r="E165" i="7" s="1"/>
  <c r="K645" i="6"/>
  <c r="H645" i="6"/>
  <c r="L645" i="6" s="1"/>
  <c r="K379" i="6"/>
  <c r="H379" i="6"/>
  <c r="K54" i="6"/>
  <c r="H54" i="6"/>
  <c r="F816" i="6"/>
  <c r="J83" i="6"/>
  <c r="J87" i="6" s="1"/>
  <c r="G16" i="7" s="1"/>
  <c r="K83" i="6"/>
  <c r="F210" i="6"/>
  <c r="L210" i="6" s="1"/>
  <c r="K210" i="6"/>
  <c r="K319" i="6"/>
  <c r="H319" i="6"/>
  <c r="K588" i="6"/>
  <c r="K344" i="8"/>
  <c r="F606" i="6"/>
  <c r="F609" i="6" s="1"/>
  <c r="E97" i="7" s="1"/>
  <c r="K606" i="6"/>
  <c r="J497" i="8"/>
  <c r="I24" i="9" s="1"/>
  <c r="J24" i="9" s="1"/>
  <c r="L688" i="6"/>
  <c r="K19" i="6"/>
  <c r="F135" i="6"/>
  <c r="F227" i="6"/>
  <c r="F440" i="6"/>
  <c r="K744" i="6"/>
  <c r="J996" i="6"/>
  <c r="L996" i="6" s="1"/>
  <c r="K996" i="6"/>
  <c r="K255" i="6"/>
  <c r="K499" i="8"/>
  <c r="H499" i="8"/>
  <c r="L499" i="8" s="1"/>
  <c r="J752" i="6"/>
  <c r="G122" i="7" s="1"/>
  <c r="I803" i="6" s="1"/>
  <c r="J803" i="6" s="1"/>
  <c r="J805" i="6" s="1"/>
  <c r="G131" i="7" s="1"/>
  <c r="K423" i="8"/>
  <c r="H423" i="8"/>
  <c r="F268" i="8"/>
  <c r="J272" i="6"/>
  <c r="F1160" i="6"/>
  <c r="E190" i="7" s="1"/>
  <c r="E472" i="6" s="1"/>
  <c r="F186" i="6"/>
  <c r="F188" i="6" s="1"/>
  <c r="E29" i="7" s="1"/>
  <c r="E197" i="6" s="1"/>
  <c r="K186" i="6"/>
  <c r="H1081" i="6"/>
  <c r="F177" i="7" s="1"/>
  <c r="G410" i="8" s="1"/>
  <c r="H410" i="8" s="1"/>
  <c r="K60" i="8"/>
  <c r="H60" i="8"/>
  <c r="L60" i="8" s="1"/>
  <c r="H266" i="8"/>
  <c r="K266" i="8"/>
  <c r="J951" i="6"/>
  <c r="G156" i="7" s="1"/>
  <c r="I189" i="8" s="1"/>
  <c r="J189" i="8" s="1"/>
  <c r="J878" i="6"/>
  <c r="G144" i="7" s="1"/>
  <c r="I977" i="6" s="1"/>
  <c r="J977" i="6" s="1"/>
  <c r="F1050" i="6"/>
  <c r="L1050" i="6" s="1"/>
  <c r="J141" i="6"/>
  <c r="G23" i="7" s="1"/>
  <c r="I167" i="6" s="1"/>
  <c r="J167" i="6" s="1"/>
  <c r="J168" i="6" s="1"/>
  <c r="G25" i="7" s="1"/>
  <c r="I8" i="8" s="1"/>
  <c r="J8" i="8" s="1"/>
  <c r="K391" i="6"/>
  <c r="F660" i="6"/>
  <c r="H866" i="6"/>
  <c r="F142" i="7" s="1"/>
  <c r="G146" i="8" s="1"/>
  <c r="H146" i="8" s="1"/>
  <c r="H918" i="6"/>
  <c r="F151" i="7" s="1"/>
  <c r="G922" i="6" s="1"/>
  <c r="H922" i="6" s="1"/>
  <c r="H810" i="6"/>
  <c r="F132" i="7" s="1"/>
  <c r="G138" i="8" s="1"/>
  <c r="H138" i="8" s="1"/>
  <c r="K845" i="6"/>
  <c r="J719" i="6"/>
  <c r="G116" i="7" s="1"/>
  <c r="K1013" i="6"/>
  <c r="J1050" i="6"/>
  <c r="G171" i="7" s="1"/>
  <c r="I404" i="8" s="1"/>
  <c r="J404" i="8" s="1"/>
  <c r="J1120" i="6"/>
  <c r="G185" i="7" s="1"/>
  <c r="I418" i="8" s="1"/>
  <c r="J418" i="8" s="1"/>
  <c r="K1163" i="6"/>
  <c r="J23" i="6"/>
  <c r="G6" i="7" s="1"/>
  <c r="I1135" i="6" s="1"/>
  <c r="J1135" i="6" s="1"/>
  <c r="K109" i="8"/>
  <c r="K675" i="6"/>
  <c r="K829" i="6"/>
  <c r="K917" i="6"/>
  <c r="K990" i="6"/>
  <c r="H1050" i="6"/>
  <c r="F171" i="7" s="1"/>
  <c r="G404" i="8" s="1"/>
  <c r="H404" i="8" s="1"/>
  <c r="J769" i="6"/>
  <c r="G125" i="7" s="1"/>
  <c r="I787" i="6" s="1"/>
  <c r="J787" i="6" s="1"/>
  <c r="K777" i="6"/>
  <c r="K505" i="8"/>
  <c r="K765" i="6"/>
  <c r="K1176" i="6"/>
  <c r="K267" i="8"/>
  <c r="J275" i="6"/>
  <c r="G43" i="7" s="1"/>
  <c r="I242" i="8" s="1"/>
  <c r="J242" i="8" s="1"/>
  <c r="H777" i="6"/>
  <c r="L777" i="6" s="1"/>
  <c r="K652" i="6"/>
  <c r="F334" i="6"/>
  <c r="F335" i="6" s="1"/>
  <c r="E53" i="7" s="1"/>
  <c r="E282" i="8" s="1"/>
  <c r="F1021" i="6"/>
  <c r="E166" i="7" s="1"/>
  <c r="K187" i="6"/>
  <c r="K430" i="6"/>
  <c r="K387" i="6"/>
  <c r="K12" i="6"/>
  <c r="L245" i="6"/>
  <c r="I659" i="6"/>
  <c r="J659" i="6" s="1"/>
  <c r="J660" i="6" s="1"/>
  <c r="F740" i="6"/>
  <c r="K40" i="6"/>
  <c r="K910" i="6"/>
  <c r="F387" i="6"/>
  <c r="F388" i="6" s="1"/>
  <c r="L388" i="6" s="1"/>
  <c r="F1243" i="6"/>
  <c r="L1243" i="6" s="1"/>
  <c r="F136" i="8"/>
  <c r="K855" i="6"/>
  <c r="F954" i="6"/>
  <c r="E955" i="6" s="1"/>
  <c r="F955" i="6" s="1"/>
  <c r="L955" i="6" s="1"/>
  <c r="K108" i="6"/>
  <c r="K282" i="6"/>
  <c r="K938" i="6"/>
  <c r="K583" i="6"/>
  <c r="K346" i="8"/>
  <c r="K1236" i="6"/>
  <c r="K239" i="8"/>
  <c r="K146" i="6"/>
  <c r="K163" i="6"/>
  <c r="K739" i="6"/>
  <c r="K446" i="6"/>
  <c r="F808" i="6"/>
  <c r="F810" i="6" s="1"/>
  <c r="F910" i="6"/>
  <c r="L910" i="6" s="1"/>
  <c r="K447" i="8"/>
  <c r="K514" i="6"/>
  <c r="K380" i="6"/>
  <c r="K819" i="6"/>
  <c r="K375" i="6"/>
  <c r="K122" i="6"/>
  <c r="K854" i="6"/>
  <c r="K311" i="6"/>
  <c r="H884" i="6"/>
  <c r="F145" i="7" s="1"/>
  <c r="G978" i="6" s="1"/>
  <c r="H978" i="6" s="1"/>
  <c r="H951" i="6"/>
  <c r="F156" i="7" s="1"/>
  <c r="G189" i="8" s="1"/>
  <c r="H189" i="8" s="1"/>
  <c r="H1009" i="6"/>
  <c r="F164" i="7" s="1"/>
  <c r="G397" i="8" s="1"/>
  <c r="H397" i="8" s="1"/>
  <c r="L402" i="6"/>
  <c r="H251" i="6"/>
  <c r="H252" i="6" s="1"/>
  <c r="F39" i="7" s="1"/>
  <c r="G671" i="6" s="1"/>
  <c r="H671" i="6" s="1"/>
  <c r="K251" i="6"/>
  <c r="H396" i="6"/>
  <c r="I398" i="6" s="1"/>
  <c r="J398" i="6" s="1"/>
  <c r="K396" i="6"/>
  <c r="H852" i="6"/>
  <c r="L852" i="6" s="1"/>
  <c r="K852" i="6"/>
  <c r="K1134" i="6"/>
  <c r="H1134" i="6"/>
  <c r="L1134" i="6" s="1"/>
  <c r="H1229" i="6"/>
  <c r="L1229" i="6" s="1"/>
  <c r="K1229" i="6"/>
  <c r="H149" i="8"/>
  <c r="L149" i="8" s="1"/>
  <c r="K149" i="8"/>
  <c r="K1036" i="6"/>
  <c r="H204" i="6"/>
  <c r="I206" i="6" s="1"/>
  <c r="J206" i="6" s="1"/>
  <c r="K204" i="6"/>
  <c r="H297" i="6"/>
  <c r="K297" i="6"/>
  <c r="H767" i="6"/>
  <c r="E768" i="6" s="1"/>
  <c r="K767" i="6"/>
  <c r="H1019" i="6"/>
  <c r="L1019" i="6" s="1"/>
  <c r="K1019" i="6"/>
  <c r="H345" i="8"/>
  <c r="L345" i="8" s="1"/>
  <c r="H223" i="6"/>
  <c r="H224" i="6" s="1"/>
  <c r="K223" i="6"/>
  <c r="H888" i="6"/>
  <c r="L888" i="6" s="1"/>
  <c r="K888" i="6"/>
  <c r="H271" i="8"/>
  <c r="L271" i="8" s="1"/>
  <c r="K271" i="8"/>
  <c r="L273" i="6"/>
  <c r="H422" i="6"/>
  <c r="H613" i="6"/>
  <c r="I614" i="6" s="1"/>
  <c r="J614" i="6" s="1"/>
  <c r="J615" i="6" s="1"/>
  <c r="G98" i="7" s="1"/>
  <c r="I1107" i="6" s="1"/>
  <c r="J1107" i="6" s="1"/>
  <c r="H5" i="6"/>
  <c r="L5" i="6" s="1"/>
  <c r="K5" i="6"/>
  <c r="H157" i="6"/>
  <c r="K157" i="6"/>
  <c r="H318" i="6"/>
  <c r="L318" i="6" s="1"/>
  <c r="K318" i="6"/>
  <c r="H631" i="6"/>
  <c r="L631" i="6" s="1"/>
  <c r="K631" i="6"/>
  <c r="H732" i="6"/>
  <c r="L732" i="6" s="1"/>
  <c r="K732" i="6"/>
  <c r="H927" i="6"/>
  <c r="H930" i="6" s="1"/>
  <c r="F153" i="7" s="1"/>
  <c r="G244" i="8" s="1"/>
  <c r="H244" i="8" s="1"/>
  <c r="K927" i="6"/>
  <c r="H1037" i="6"/>
  <c r="I1038" i="6" s="1"/>
  <c r="J1038" i="6" s="1"/>
  <c r="J1039" i="6" s="1"/>
  <c r="G169" i="7" s="1"/>
  <c r="I402" i="8" s="1"/>
  <c r="J402" i="8" s="1"/>
  <c r="K1037" i="6"/>
  <c r="H258" i="6"/>
  <c r="F40" i="7" s="1"/>
  <c r="G261" i="6" s="1"/>
  <c r="H261" i="6" s="1"/>
  <c r="H595" i="6"/>
  <c r="K926" i="6"/>
  <c r="H414" i="6"/>
  <c r="L414" i="6" s="1"/>
  <c r="K414" i="6"/>
  <c r="H584" i="6"/>
  <c r="L584" i="6" s="1"/>
  <c r="K584" i="6"/>
  <c r="H814" i="6"/>
  <c r="I815" i="6" s="1"/>
  <c r="J815" i="6" s="1"/>
  <c r="L815" i="6" s="1"/>
  <c r="K814" i="6"/>
  <c r="H1119" i="6"/>
  <c r="L1119" i="6" s="1"/>
  <c r="K1119" i="6"/>
  <c r="L8" i="6"/>
  <c r="H896" i="6"/>
  <c r="F147" i="7" s="1"/>
  <c r="G147" i="8" s="1"/>
  <c r="H147" i="8" s="1"/>
  <c r="K1168" i="6"/>
  <c r="H682" i="6"/>
  <c r="I683" i="6" s="1"/>
  <c r="K682" i="6"/>
  <c r="H1158" i="6"/>
  <c r="H1160" i="6" s="1"/>
  <c r="K1158" i="6"/>
  <c r="H346" i="8"/>
  <c r="L346" i="8" s="1"/>
  <c r="H68" i="6"/>
  <c r="H69" i="6" s="1"/>
  <c r="F13" i="7" s="1"/>
  <c r="G998" i="6" s="1"/>
  <c r="H998" i="6" s="1"/>
  <c r="H999" i="6" s="1"/>
  <c r="F162" i="7" s="1"/>
  <c r="G396" i="8" s="1"/>
  <c r="H396" i="8" s="1"/>
  <c r="K365" i="6"/>
  <c r="K381" i="6"/>
  <c r="H1021" i="6"/>
  <c r="F166" i="7" s="1"/>
  <c r="G1099" i="6" s="1"/>
  <c r="H1099" i="6" s="1"/>
  <c r="H1100" i="6" s="1"/>
  <c r="F181" i="7" s="1"/>
  <c r="G414" i="8" s="1"/>
  <c r="H414" i="8" s="1"/>
  <c r="H1143" i="6"/>
  <c r="H58" i="6"/>
  <c r="L58" i="6" s="1"/>
  <c r="K58" i="6"/>
  <c r="H429" i="6"/>
  <c r="H434" i="6" s="1"/>
  <c r="F68" i="7" s="1"/>
  <c r="G1244" i="6" s="1"/>
  <c r="H1244" i="6" s="1"/>
  <c r="H1246" i="6" s="1"/>
  <c r="F202" i="7" s="1"/>
  <c r="G933" i="6" s="1"/>
  <c r="H933" i="6" s="1"/>
  <c r="H934" i="6" s="1"/>
  <c r="F154" i="7" s="1"/>
  <c r="G211" i="8" s="1"/>
  <c r="H211" i="8" s="1"/>
  <c r="K429" i="6"/>
  <c r="H651" i="6"/>
  <c r="H654" i="6" s="1"/>
  <c r="F105" i="7" s="1"/>
  <c r="K651" i="6"/>
  <c r="H776" i="6"/>
  <c r="L776" i="6" s="1"/>
  <c r="K776" i="6"/>
  <c r="K59" i="8"/>
  <c r="H59" i="8"/>
  <c r="H87" i="6"/>
  <c r="F16" i="7" s="1"/>
  <c r="G1126" i="6" s="1"/>
  <c r="H1126" i="6" s="1"/>
  <c r="K178" i="6"/>
  <c r="K236" i="6"/>
  <c r="K618" i="6"/>
  <c r="K705" i="6"/>
  <c r="K749" i="6"/>
  <c r="K911" i="6"/>
  <c r="H243" i="6"/>
  <c r="I246" i="6" s="1"/>
  <c r="J246" i="6" s="1"/>
  <c r="L246" i="6" s="1"/>
  <c r="K243" i="6"/>
  <c r="H348" i="6"/>
  <c r="I349" i="6" s="1"/>
  <c r="K348" i="6"/>
  <c r="H370" i="6"/>
  <c r="L370" i="6" s="1"/>
  <c r="K370" i="6"/>
  <c r="H382" i="6"/>
  <c r="K382" i="6"/>
  <c r="K277" i="8"/>
  <c r="K347" i="8"/>
  <c r="K72" i="6"/>
  <c r="K165" i="6"/>
  <c r="H298" i="6"/>
  <c r="L298" i="6" s="1"/>
  <c r="K797" i="6"/>
  <c r="K1144" i="6"/>
  <c r="H26" i="6"/>
  <c r="H30" i="6" s="1"/>
  <c r="F7" i="7" s="1"/>
  <c r="K26" i="6"/>
  <c r="H75" i="6"/>
  <c r="L75" i="6" s="1"/>
  <c r="K75" i="6"/>
  <c r="H171" i="6"/>
  <c r="L171" i="6" s="1"/>
  <c r="K171" i="6"/>
  <c r="H278" i="6"/>
  <c r="H279" i="6" s="1"/>
  <c r="F44" i="7" s="1"/>
  <c r="G283" i="6" s="1"/>
  <c r="H283" i="6" s="1"/>
  <c r="H284" i="6" s="1"/>
  <c r="F45" i="7" s="1"/>
  <c r="G191" i="8" s="1"/>
  <c r="H191" i="8" s="1"/>
  <c r="K278" i="6"/>
  <c r="H404" i="6"/>
  <c r="I406" i="6" s="1"/>
  <c r="J406" i="6" s="1"/>
  <c r="L406" i="6" s="1"/>
  <c r="K404" i="6"/>
  <c r="H840" i="6"/>
  <c r="K840" i="6"/>
  <c r="H1012" i="6"/>
  <c r="K1012" i="6"/>
  <c r="H1184" i="6"/>
  <c r="L1184" i="6" s="1"/>
  <c r="K1184" i="6"/>
  <c r="H1215" i="6"/>
  <c r="L1215" i="6" s="1"/>
  <c r="K1215" i="6"/>
  <c r="H239" i="8"/>
  <c r="L239" i="8" s="1"/>
  <c r="K228" i="6"/>
  <c r="H397" i="6"/>
  <c r="K428" i="6"/>
  <c r="K600" i="6"/>
  <c r="K928" i="6"/>
  <c r="K1053" i="6"/>
  <c r="E992" i="6"/>
  <c r="F992" i="6" s="1"/>
  <c r="K58" i="8"/>
  <c r="K134" i="6"/>
  <c r="H630" i="6"/>
  <c r="H663" i="6"/>
  <c r="L663" i="6" s="1"/>
  <c r="K731" i="6"/>
  <c r="H839" i="6"/>
  <c r="H842" i="6" s="1"/>
  <c r="F138" i="7" s="1"/>
  <c r="G846" i="6" s="1"/>
  <c r="H846" i="6" s="1"/>
  <c r="H847" i="6" s="1"/>
  <c r="F139" i="7" s="1"/>
  <c r="G143" i="8" s="1"/>
  <c r="H143" i="8" s="1"/>
  <c r="H1042" i="6"/>
  <c r="I1044" i="6" s="1"/>
  <c r="J1044" i="6" s="1"/>
  <c r="L1044" i="6" s="1"/>
  <c r="K145" i="6"/>
  <c r="K205" i="6"/>
  <c r="K237" i="6"/>
  <c r="L324" i="6"/>
  <c r="K500" i="6"/>
  <c r="K619" i="6"/>
  <c r="H86" i="6"/>
  <c r="K86" i="6"/>
  <c r="L894" i="6"/>
  <c r="K194" i="8"/>
  <c r="K57" i="8"/>
  <c r="K22" i="6"/>
  <c r="K1154" i="6"/>
  <c r="H424" i="8"/>
  <c r="H445" i="8" s="1"/>
  <c r="G22" i="9" s="1"/>
  <c r="H22" i="9" s="1"/>
  <c r="K424" i="8"/>
  <c r="L928" i="6"/>
  <c r="K1118" i="6"/>
  <c r="K313" i="6"/>
  <c r="K601" i="6"/>
  <c r="K711" i="6"/>
  <c r="K764" i="6"/>
  <c r="K772" i="6"/>
  <c r="K869" i="6"/>
  <c r="K937" i="6"/>
  <c r="H1024" i="6"/>
  <c r="K1054" i="6"/>
  <c r="K1078" i="6"/>
  <c r="K1159" i="6"/>
  <c r="H475" i="8"/>
  <c r="H497" i="8" s="1"/>
  <c r="G24" i="9" s="1"/>
  <c r="H24" i="9" s="1"/>
  <c r="K475" i="8"/>
  <c r="H182" i="6"/>
  <c r="H183" i="6" s="1"/>
  <c r="F28" i="7" s="1"/>
  <c r="G10" i="8" s="1"/>
  <c r="H10" i="8" s="1"/>
  <c r="K182" i="6"/>
  <c r="H348" i="8"/>
  <c r="K348" i="8"/>
  <c r="H55" i="6"/>
  <c r="F11" i="7" s="1"/>
  <c r="G1127" i="6" s="1"/>
  <c r="H1127" i="6" s="1"/>
  <c r="K36" i="6"/>
  <c r="K402" i="6"/>
  <c r="K813" i="6"/>
  <c r="H108" i="6"/>
  <c r="H303" i="6"/>
  <c r="H306" i="6" s="1"/>
  <c r="F48" i="7" s="1"/>
  <c r="G314" i="6" s="1"/>
  <c r="H314" i="6" s="1"/>
  <c r="H471" i="6"/>
  <c r="L471" i="6" s="1"/>
  <c r="H664" i="6"/>
  <c r="H853" i="6"/>
  <c r="L853" i="6" s="1"/>
  <c r="L917" i="6"/>
  <c r="K983" i="6"/>
  <c r="H352" i="8"/>
  <c r="K352" i="8"/>
  <c r="K278" i="8"/>
  <c r="K347" i="6"/>
  <c r="K265" i="8"/>
  <c r="K270" i="8"/>
  <c r="L36" i="6"/>
  <c r="K152" i="6"/>
  <c r="K413" i="6"/>
  <c r="H438" i="6"/>
  <c r="I441" i="6" s="1"/>
  <c r="H635" i="6"/>
  <c r="H637" i="6" s="1"/>
  <c r="F102" i="7" s="1"/>
  <c r="G281" i="8" s="1"/>
  <c r="H281" i="8" s="1"/>
  <c r="K681" i="6"/>
  <c r="K1208" i="6"/>
  <c r="I355" i="6"/>
  <c r="J355" i="6" s="1"/>
  <c r="L355" i="6" s="1"/>
  <c r="K670" i="6"/>
  <c r="L1208" i="6"/>
  <c r="K271" i="6"/>
  <c r="K916" i="6"/>
  <c r="K989" i="6"/>
  <c r="K1148" i="6"/>
  <c r="K47" i="6"/>
  <c r="K552" i="6"/>
  <c r="H615" i="6"/>
  <c r="F98" i="7" s="1"/>
  <c r="G1107" i="6" s="1"/>
  <c r="H1107" i="6" s="1"/>
  <c r="K712" i="6"/>
  <c r="I193" i="6"/>
  <c r="J193" i="6" s="1"/>
  <c r="J194" i="6" s="1"/>
  <c r="G30" i="7" s="1"/>
  <c r="I200" i="6" s="1"/>
  <c r="J200" i="6" s="1"/>
  <c r="J201" i="6" s="1"/>
  <c r="G31" i="7" s="1"/>
  <c r="I65" i="8" s="1"/>
  <c r="J65" i="8" s="1"/>
  <c r="K501" i="8"/>
  <c r="J76" i="6"/>
  <c r="G14" i="7" s="1"/>
  <c r="I247" i="6" s="1"/>
  <c r="J247" i="6" s="1"/>
  <c r="K51" i="6"/>
  <c r="K148" i="8"/>
  <c r="K502" i="8"/>
  <c r="K44" i="6"/>
  <c r="L51" i="6"/>
  <c r="K79" i="6"/>
  <c r="J55" i="6"/>
  <c r="G11" i="7" s="1"/>
  <c r="I1137" i="6" s="1"/>
  <c r="J1137" i="6" s="1"/>
  <c r="K899" i="6"/>
  <c r="I1125" i="6"/>
  <c r="J1125" i="6" s="1"/>
  <c r="F6" i="8"/>
  <c r="I694" i="6"/>
  <c r="J694" i="6" s="1"/>
  <c r="I984" i="6"/>
  <c r="J984" i="6" s="1"/>
  <c r="I700" i="6"/>
  <c r="J700" i="6" s="1"/>
  <c r="G9" i="8"/>
  <c r="H9" i="8" s="1"/>
  <c r="G525" i="8"/>
  <c r="H525" i="8" s="1"/>
  <c r="H549" i="8" s="1"/>
  <c r="G27" i="9" s="1"/>
  <c r="H27" i="9" s="1"/>
  <c r="F476" i="6"/>
  <c r="L476" i="6" s="1"/>
  <c r="K476" i="6"/>
  <c r="F706" i="6"/>
  <c r="L706" i="6" s="1"/>
  <c r="K706" i="6"/>
  <c r="J445" i="8"/>
  <c r="I22" i="9" s="1"/>
  <c r="J22" i="9" s="1"/>
  <c r="K52" i="6"/>
  <c r="L134" i="6"/>
  <c r="F136" i="6"/>
  <c r="E22" i="7" s="1"/>
  <c r="E153" i="6" s="1"/>
  <c r="I602" i="6"/>
  <c r="J602" i="6" s="1"/>
  <c r="J603" i="6" s="1"/>
  <c r="G96" i="7" s="1"/>
  <c r="I576" i="6" s="1"/>
  <c r="J576" i="6" s="1"/>
  <c r="H603" i="6"/>
  <c r="F96" i="7" s="1"/>
  <c r="G576" i="6" s="1"/>
  <c r="H576" i="6" s="1"/>
  <c r="L921" i="6"/>
  <c r="F923" i="6"/>
  <c r="J62" i="6"/>
  <c r="G12" i="7" s="1"/>
  <c r="I410" i="6" s="1"/>
  <c r="J410" i="6" s="1"/>
  <c r="I1126" i="6"/>
  <c r="J1126" i="6" s="1"/>
  <c r="I1136" i="6"/>
  <c r="J1136" i="6" s="1"/>
  <c r="K197" i="6"/>
  <c r="F197" i="6"/>
  <c r="E198" i="6" s="1"/>
  <c r="F198" i="6" s="1"/>
  <c r="L256" i="6"/>
  <c r="F258" i="6"/>
  <c r="E40" i="7" s="1"/>
  <c r="I596" i="6"/>
  <c r="J596" i="6" s="1"/>
  <c r="J597" i="6" s="1"/>
  <c r="G95" i="7" s="1"/>
  <c r="I570" i="6" s="1"/>
  <c r="J570" i="6" s="1"/>
  <c r="H597" i="6"/>
  <c r="F95" i="7" s="1"/>
  <c r="G570" i="6" s="1"/>
  <c r="H570" i="6" s="1"/>
  <c r="I760" i="6"/>
  <c r="J760" i="6" s="1"/>
  <c r="I755" i="6"/>
  <c r="J755" i="6" s="1"/>
  <c r="J756" i="6" s="1"/>
  <c r="G123" i="7" s="1"/>
  <c r="F112" i="6"/>
  <c r="L112" i="6" s="1"/>
  <c r="I590" i="6"/>
  <c r="J590" i="6" s="1"/>
  <c r="H591" i="6"/>
  <c r="F94" i="7" s="1"/>
  <c r="G1112" i="6" s="1"/>
  <c r="H1112" i="6" s="1"/>
  <c r="H708" i="6"/>
  <c r="F114" i="7" s="1"/>
  <c r="J40" i="6"/>
  <c r="J41" i="6" s="1"/>
  <c r="G9" i="7" s="1"/>
  <c r="H9" i="7" s="1"/>
  <c r="J367" i="8"/>
  <c r="I19" i="9" s="1"/>
  <c r="J19" i="9" s="1"/>
  <c r="I1089" i="6"/>
  <c r="J1089" i="6" s="1"/>
  <c r="I912" i="6"/>
  <c r="J912" i="6" s="1"/>
  <c r="J913" i="6" s="1"/>
  <c r="G150" i="7" s="1"/>
  <c r="I150" i="8" s="1"/>
  <c r="J150" i="8" s="1"/>
  <c r="I1094" i="6"/>
  <c r="J1094" i="6" s="1"/>
  <c r="H37" i="6"/>
  <c r="F8" i="7" s="1"/>
  <c r="F118" i="6"/>
  <c r="E20" i="7" s="1"/>
  <c r="E5" i="8" s="1"/>
  <c r="F399" i="6"/>
  <c r="E64" i="7" s="1"/>
  <c r="H672" i="6"/>
  <c r="F108" i="7" s="1"/>
  <c r="I976" i="6"/>
  <c r="J976" i="6" s="1"/>
  <c r="I965" i="6"/>
  <c r="J965" i="6" s="1"/>
  <c r="G116" i="6"/>
  <c r="H116" i="6" s="1"/>
  <c r="G129" i="6"/>
  <c r="H129" i="6" s="1"/>
  <c r="I261" i="6"/>
  <c r="J261" i="6" s="1"/>
  <c r="I266" i="6"/>
  <c r="J266" i="6" s="1"/>
  <c r="I293" i="6"/>
  <c r="J293" i="6" s="1"/>
  <c r="I944" i="6"/>
  <c r="J944" i="6" s="1"/>
  <c r="I1146" i="6"/>
  <c r="J1146" i="6" s="1"/>
  <c r="I1138" i="6"/>
  <c r="J1138" i="6" s="1"/>
  <c r="I1128" i="6"/>
  <c r="J1128" i="6" s="1"/>
  <c r="G128" i="6"/>
  <c r="H128" i="6" s="1"/>
  <c r="G115" i="6"/>
  <c r="H115" i="6" s="1"/>
  <c r="I722" i="6"/>
  <c r="J722" i="6" s="1"/>
  <c r="J723" i="6" s="1"/>
  <c r="G117" i="7" s="1"/>
  <c r="I727" i="6"/>
  <c r="J727" i="6" s="1"/>
  <c r="K111" i="6"/>
  <c r="L44" i="6"/>
  <c r="F523" i="8"/>
  <c r="E25" i="9" s="1"/>
  <c r="F25" i="9" s="1"/>
  <c r="L54" i="6"/>
  <c r="L163" i="6"/>
  <c r="J999" i="6"/>
  <c r="G162" i="7" s="1"/>
  <c r="I396" i="8" s="1"/>
  <c r="J396" i="8" s="1"/>
  <c r="I525" i="8"/>
  <c r="J525" i="8" s="1"/>
  <c r="J549" i="8" s="1"/>
  <c r="I27" i="9" s="1"/>
  <c r="J27" i="9" s="1"/>
  <c r="I9" i="8"/>
  <c r="J9" i="8" s="1"/>
  <c r="G967" i="6"/>
  <c r="H967" i="6" s="1"/>
  <c r="H214" i="6"/>
  <c r="F33" i="7" s="1"/>
  <c r="G218" i="6" s="1"/>
  <c r="H218" i="6" s="1"/>
  <c r="H275" i="6"/>
  <c r="F43" i="7" s="1"/>
  <c r="G242" i="8" s="1"/>
  <c r="H242" i="8" s="1"/>
  <c r="H344" i="6"/>
  <c r="F55" i="7" s="1"/>
  <c r="G163" i="8" s="1"/>
  <c r="H163" i="8" s="1"/>
  <c r="L676" i="6"/>
  <c r="J30" i="6"/>
  <c r="G7" i="7" s="1"/>
  <c r="H154" i="6"/>
  <c r="F24" i="7" s="1"/>
  <c r="G7" i="8" s="1"/>
  <c r="H7" i="8" s="1"/>
  <c r="L282" i="6"/>
  <c r="H609" i="6"/>
  <c r="F97" i="7" s="1"/>
  <c r="G582" i="6" s="1"/>
  <c r="H582" i="6" s="1"/>
  <c r="H642" i="6"/>
  <c r="F103" i="7" s="1"/>
  <c r="G284" i="8" s="1"/>
  <c r="H284" i="8" s="1"/>
  <c r="I647" i="6"/>
  <c r="J647" i="6" s="1"/>
  <c r="L647" i="6" s="1"/>
  <c r="I677" i="6"/>
  <c r="J677" i="6" s="1"/>
  <c r="L677" i="6" s="1"/>
  <c r="I689" i="6"/>
  <c r="J689" i="6" s="1"/>
  <c r="L689" i="6" s="1"/>
  <c r="H856" i="6"/>
  <c r="F140" i="7" s="1"/>
  <c r="G144" i="8" s="1"/>
  <c r="H144" i="8" s="1"/>
  <c r="L583" i="6"/>
  <c r="H660" i="6"/>
  <c r="F106" i="7" s="1"/>
  <c r="G665" i="6" s="1"/>
  <c r="H665" i="6" s="1"/>
  <c r="I292" i="6"/>
  <c r="J292" i="6" s="1"/>
  <c r="I943" i="6"/>
  <c r="J943" i="6" s="1"/>
  <c r="I726" i="6"/>
  <c r="J726" i="6" s="1"/>
  <c r="J728" i="6" s="1"/>
  <c r="G118" i="7" s="1"/>
  <c r="I465" i="6" s="1"/>
  <c r="J465" i="6" s="1"/>
  <c r="H752" i="6"/>
  <c r="F122" i="7" s="1"/>
  <c r="G803" i="6" s="1"/>
  <c r="H803" i="6" s="1"/>
  <c r="J9" i="6"/>
  <c r="G4" i="7" s="1"/>
  <c r="I1145" i="6" s="1"/>
  <c r="J1145" i="6" s="1"/>
  <c r="H9" i="6"/>
  <c r="F4" i="7" s="1"/>
  <c r="G1145" i="6" s="1"/>
  <c r="H1145" i="6" s="1"/>
  <c r="I320" i="6"/>
  <c r="J320" i="6" s="1"/>
  <c r="L320" i="6" s="1"/>
  <c r="H719" i="6"/>
  <c r="F116" i="7" s="1"/>
  <c r="J861" i="6"/>
  <c r="G141" i="7" s="1"/>
  <c r="J884" i="6"/>
  <c r="G145" i="7" s="1"/>
  <c r="H48" i="6"/>
  <c r="F10" i="7" s="1"/>
  <c r="J642" i="6"/>
  <c r="G103" i="7" s="1"/>
  <c r="I284" i="8" s="1"/>
  <c r="J284" i="8" s="1"/>
  <c r="E713" i="6"/>
  <c r="F713" i="6" s="1"/>
  <c r="L713" i="6" s="1"/>
  <c r="H741" i="6"/>
  <c r="F120" i="7" s="1"/>
  <c r="J746" i="6"/>
  <c r="G121" i="7" s="1"/>
  <c r="I759" i="6" s="1"/>
  <c r="J759" i="6" s="1"/>
  <c r="J761" i="6" s="1"/>
  <c r="G124" i="7" s="1"/>
  <c r="I1188" i="6" s="1"/>
  <c r="J1188" i="6" s="1"/>
  <c r="I786" i="6"/>
  <c r="J786" i="6" s="1"/>
  <c r="J788" i="6" s="1"/>
  <c r="G128" i="7" s="1"/>
  <c r="I792" i="6"/>
  <c r="J792" i="6" s="1"/>
  <c r="I366" i="6"/>
  <c r="K366" i="6" s="1"/>
  <c r="I423" i="6"/>
  <c r="J423" i="6" s="1"/>
  <c r="J425" i="6" s="1"/>
  <c r="G67" i="7" s="1"/>
  <c r="L739" i="6"/>
  <c r="F741" i="6"/>
  <c r="E120" i="7" s="1"/>
  <c r="H120" i="7" s="1"/>
  <c r="G792" i="6"/>
  <c r="H792" i="6" s="1"/>
  <c r="G786" i="6"/>
  <c r="H786" i="6" s="1"/>
  <c r="H788" i="6" s="1"/>
  <c r="F128" i="7" s="1"/>
  <c r="H878" i="6"/>
  <c r="F144" i="7" s="1"/>
  <c r="H626" i="6"/>
  <c r="F100" i="7" s="1"/>
  <c r="G279" i="8" s="1"/>
  <c r="H279" i="8" s="1"/>
  <c r="E792" i="6"/>
  <c r="E786" i="6"/>
  <c r="G510" i="6"/>
  <c r="H510" i="6" s="1"/>
  <c r="G145" i="8"/>
  <c r="H145" i="8" s="1"/>
  <c r="H872" i="6"/>
  <c r="F143" i="7" s="1"/>
  <c r="H141" i="6"/>
  <c r="F23" i="7" s="1"/>
  <c r="G167" i="6" s="1"/>
  <c r="H167" i="6" s="1"/>
  <c r="H168" i="6" s="1"/>
  <c r="F25" i="7" s="1"/>
  <c r="G8" i="8" s="1"/>
  <c r="H8" i="8" s="1"/>
  <c r="I299" i="6"/>
  <c r="J299" i="6" s="1"/>
  <c r="J300" i="6" s="1"/>
  <c r="G47" i="7" s="1"/>
  <c r="I310" i="6" s="1"/>
  <c r="J310" i="6" s="1"/>
  <c r="I305" i="6"/>
  <c r="J305" i="6" s="1"/>
  <c r="J306" i="6" s="1"/>
  <c r="G48" i="7" s="1"/>
  <c r="I314" i="6" s="1"/>
  <c r="J314" i="6" s="1"/>
  <c r="L359" i="6"/>
  <c r="F407" i="6"/>
  <c r="E65" i="7" s="1"/>
  <c r="E193" i="8" s="1"/>
  <c r="I620" i="6"/>
  <c r="K620" i="6" s="1"/>
  <c r="I653" i="6"/>
  <c r="J653" i="6" s="1"/>
  <c r="L653" i="6" s="1"/>
  <c r="L657" i="6"/>
  <c r="J923" i="6"/>
  <c r="G152" i="7" s="1"/>
  <c r="I151" i="8" s="1"/>
  <c r="J151" i="8" s="1"/>
  <c r="I1032" i="6"/>
  <c r="J1032" i="6" s="1"/>
  <c r="H1033" i="6"/>
  <c r="F168" i="7" s="1"/>
  <c r="G401" i="8" s="1"/>
  <c r="H401" i="8" s="1"/>
  <c r="I407" i="8"/>
  <c r="J407" i="8" s="1"/>
  <c r="I578" i="8"/>
  <c r="J578" i="8" s="1"/>
  <c r="J601" i="8" s="1"/>
  <c r="I29" i="9" s="1"/>
  <c r="J29" i="9" s="1"/>
  <c r="H207" i="6"/>
  <c r="F32" i="7" s="1"/>
  <c r="G217" i="6" s="1"/>
  <c r="H217" i="6" s="1"/>
  <c r="H356" i="6"/>
  <c r="F57" i="7" s="1"/>
  <c r="E403" i="6"/>
  <c r="F403" i="6" s="1"/>
  <c r="L403" i="6" s="1"/>
  <c r="I625" i="6"/>
  <c r="J625" i="6" s="1"/>
  <c r="L625" i="6" s="1"/>
  <c r="L675" i="6"/>
  <c r="I966" i="6"/>
  <c r="J966" i="6" s="1"/>
  <c r="H923" i="6"/>
  <c r="F152" i="7" s="1"/>
  <c r="G151" i="8" s="1"/>
  <c r="H151" i="8" s="1"/>
  <c r="I500" i="8"/>
  <c r="I629" i="8"/>
  <c r="E516" i="6"/>
  <c r="E699" i="6"/>
  <c r="E603" i="8"/>
  <c r="E421" i="8"/>
  <c r="E750" i="6"/>
  <c r="E718" i="6"/>
  <c r="E6" i="6"/>
  <c r="E34" i="6"/>
  <c r="E45" i="6"/>
  <c r="E73" i="6"/>
  <c r="E84" i="6"/>
  <c r="E109" i="6"/>
  <c r="E123" i="6"/>
  <c r="E147" i="6"/>
  <c r="E151" i="6"/>
  <c r="E158" i="6"/>
  <c r="E162" i="6"/>
  <c r="E166" i="6"/>
  <c r="E291" i="6"/>
  <c r="E338" i="6"/>
  <c r="E462" i="6"/>
  <c r="E492" i="6"/>
  <c r="J1056" i="6"/>
  <c r="G172" i="7" s="1"/>
  <c r="I405" i="8" s="1"/>
  <c r="J405" i="8" s="1"/>
  <c r="E604" i="8"/>
  <c r="E422" i="8"/>
  <c r="E1200" i="6"/>
  <c r="E1192" i="6"/>
  <c r="F1192" i="6" s="1"/>
  <c r="L997" i="6"/>
  <c r="L1159" i="6"/>
  <c r="E883" i="6"/>
  <c r="E871" i="6"/>
  <c r="E877" i="6"/>
  <c r="E745" i="6"/>
  <c r="E859" i="6"/>
  <c r="E864" i="6"/>
  <c r="I504" i="8"/>
  <c r="I630" i="8"/>
  <c r="E27" i="6"/>
  <c r="E66" i="6"/>
  <c r="E124" i="6"/>
  <c r="E144" i="6"/>
  <c r="E148" i="6"/>
  <c r="E159" i="6"/>
  <c r="E342" i="6"/>
  <c r="E485" i="6"/>
  <c r="E834" i="6"/>
  <c r="E824" i="6"/>
  <c r="E629" i="6"/>
  <c r="J473" i="6"/>
  <c r="G73" i="7" s="1"/>
  <c r="E875" i="6"/>
  <c r="E881" i="6"/>
  <c r="E1186" i="6"/>
  <c r="E942" i="6"/>
  <c r="E473" i="8"/>
  <c r="E1238" i="6"/>
  <c r="E1231" i="6"/>
  <c r="E1224" i="6"/>
  <c r="E1217" i="6"/>
  <c r="E1210" i="6"/>
  <c r="E1178" i="6"/>
  <c r="E1202" i="6"/>
  <c r="E1170" i="6"/>
  <c r="E1194" i="6"/>
  <c r="E950" i="6"/>
  <c r="E956" i="6"/>
  <c r="E20" i="6"/>
  <c r="E121" i="6"/>
  <c r="E125" i="6"/>
  <c r="E164" i="6"/>
  <c r="E464" i="6"/>
  <c r="E494" i="6"/>
  <c r="E502" i="6"/>
  <c r="E558" i="6"/>
  <c r="L813" i="6"/>
  <c r="K922" i="6"/>
  <c r="H993" i="6"/>
  <c r="F161" i="7" s="1"/>
  <c r="L1049" i="6"/>
  <c r="L808" i="6"/>
  <c r="H907" i="6"/>
  <c r="F149" i="7" s="1"/>
  <c r="L1176" i="6"/>
  <c r="E474" i="8"/>
  <c r="E1245" i="6"/>
  <c r="E785" i="6"/>
  <c r="E791" i="6"/>
  <c r="E799" i="6"/>
  <c r="F799" i="6" s="1"/>
  <c r="L799" i="6" s="1"/>
  <c r="J866" i="6"/>
  <c r="G142" i="7" s="1"/>
  <c r="I146" i="8" s="1"/>
  <c r="J146" i="8" s="1"/>
  <c r="L869" i="6"/>
  <c r="E830" i="6"/>
  <c r="E825" i="6"/>
  <c r="E13" i="6"/>
  <c r="E392" i="6"/>
  <c r="E456" i="6"/>
  <c r="E487" i="6"/>
  <c r="E496" i="6"/>
  <c r="E780" i="6"/>
  <c r="F780" i="6" s="1"/>
  <c r="L780" i="6" s="1"/>
  <c r="L911" i="6"/>
  <c r="L1124" i="6"/>
  <c r="E876" i="6"/>
  <c r="E889" i="6"/>
  <c r="E882" i="6"/>
  <c r="E865" i="6"/>
  <c r="E895" i="6"/>
  <c r="E870" i="6"/>
  <c r="E860" i="6"/>
  <c r="E835" i="6"/>
  <c r="H653" i="8"/>
  <c r="G31" i="9" s="1"/>
  <c r="H31" i="9" s="1"/>
  <c r="F653" i="8"/>
  <c r="E31" i="9" s="1"/>
  <c r="L505" i="8"/>
  <c r="L503" i="8"/>
  <c r="H523" i="8"/>
  <c r="G25" i="9" s="1"/>
  <c r="H25" i="9" s="1"/>
  <c r="L502" i="8"/>
  <c r="L501" i="8"/>
  <c r="L447" i="8"/>
  <c r="L471" i="8" s="1"/>
  <c r="F23" i="9"/>
  <c r="L23" i="9" s="1"/>
  <c r="K23" i="9"/>
  <c r="L423" i="8"/>
  <c r="L352" i="8"/>
  <c r="L351" i="8"/>
  <c r="L350" i="8"/>
  <c r="L349" i="8"/>
  <c r="F367" i="8"/>
  <c r="E19" i="9" s="1"/>
  <c r="F19" i="9" s="1"/>
  <c r="L348" i="8"/>
  <c r="L347" i="8"/>
  <c r="L344" i="8"/>
  <c r="L343" i="8"/>
  <c r="L280" i="8"/>
  <c r="L278" i="8"/>
  <c r="L277" i="8"/>
  <c r="L272" i="8"/>
  <c r="L270" i="8"/>
  <c r="L269" i="8"/>
  <c r="L268" i="8"/>
  <c r="L267" i="8"/>
  <c r="L266" i="8"/>
  <c r="L265" i="8"/>
  <c r="L194" i="8"/>
  <c r="L148" i="8"/>
  <c r="L136" i="8"/>
  <c r="L135" i="8"/>
  <c r="L109" i="8"/>
  <c r="L59" i="8"/>
  <c r="L58" i="8"/>
  <c r="L57" i="8"/>
  <c r="L32" i="8"/>
  <c r="L31" i="8"/>
  <c r="L1236" i="6"/>
  <c r="L1222" i="6"/>
  <c r="K1192" i="6"/>
  <c r="L1192" i="6"/>
  <c r="L1168" i="6"/>
  <c r="L1164" i="6"/>
  <c r="J478" i="6"/>
  <c r="G74" i="7" s="1"/>
  <c r="H478" i="6"/>
  <c r="F74" i="7" s="1"/>
  <c r="L1165" i="6"/>
  <c r="E191" i="7"/>
  <c r="L1163" i="6"/>
  <c r="I972" i="6"/>
  <c r="J972" i="6" s="1"/>
  <c r="I961" i="6"/>
  <c r="J961" i="6" s="1"/>
  <c r="L1158" i="6"/>
  <c r="F472" i="6"/>
  <c r="F473" i="6" s="1"/>
  <c r="L1154" i="6"/>
  <c r="L1153" i="6"/>
  <c r="L1155" i="6"/>
  <c r="E189" i="7"/>
  <c r="L1149" i="6"/>
  <c r="L1148" i="6"/>
  <c r="L1144" i="6"/>
  <c r="L1143" i="6"/>
  <c r="L1133" i="6"/>
  <c r="L1123" i="6"/>
  <c r="L1118" i="6"/>
  <c r="L1117" i="6"/>
  <c r="E184" i="7"/>
  <c r="E417" i="8" s="1"/>
  <c r="L1079" i="6"/>
  <c r="I1080" i="6"/>
  <c r="J1080" i="6" s="1"/>
  <c r="L1080" i="6" s="1"/>
  <c r="L1078" i="6"/>
  <c r="E174" i="7"/>
  <c r="L1054" i="6"/>
  <c r="H1056" i="6"/>
  <c r="F172" i="7" s="1"/>
  <c r="L1053" i="6"/>
  <c r="L1048" i="6"/>
  <c r="E171" i="7"/>
  <c r="L1043" i="6"/>
  <c r="L1037" i="6"/>
  <c r="F1039" i="6"/>
  <c r="L1036" i="6"/>
  <c r="L1031" i="6"/>
  <c r="L1032" i="6"/>
  <c r="J1033" i="6"/>
  <c r="G168" i="7" s="1"/>
  <c r="I401" i="8" s="1"/>
  <c r="J401" i="8" s="1"/>
  <c r="L1030" i="6"/>
  <c r="L1024" i="6"/>
  <c r="L1018" i="6"/>
  <c r="L1013" i="6"/>
  <c r="L1008" i="6"/>
  <c r="L1007" i="6"/>
  <c r="L1009" i="6"/>
  <c r="E164" i="7"/>
  <c r="E163" i="7"/>
  <c r="E577" i="8" s="1"/>
  <c r="L990" i="6"/>
  <c r="L992" i="6"/>
  <c r="L989" i="6"/>
  <c r="L983" i="6"/>
  <c r="L948" i="6"/>
  <c r="L938" i="6"/>
  <c r="L937" i="6"/>
  <c r="L926" i="6"/>
  <c r="L922" i="6"/>
  <c r="E152" i="7"/>
  <c r="L916" i="6"/>
  <c r="L918" i="6"/>
  <c r="L905" i="6"/>
  <c r="F907" i="6"/>
  <c r="L900" i="6"/>
  <c r="L899" i="6"/>
  <c r="L855" i="6"/>
  <c r="L854" i="6"/>
  <c r="J856" i="6"/>
  <c r="G140" i="7" s="1"/>
  <c r="I144" i="8" s="1"/>
  <c r="J144" i="8" s="1"/>
  <c r="L850" i="6"/>
  <c r="L845" i="6"/>
  <c r="L840" i="6"/>
  <c r="L829" i="6"/>
  <c r="L819" i="6"/>
  <c r="L809" i="6"/>
  <c r="L810" i="6"/>
  <c r="E132" i="7"/>
  <c r="L798" i="6"/>
  <c r="F800" i="6"/>
  <c r="E130" i="7" s="1"/>
  <c r="E804" i="6" s="1"/>
  <c r="H800" i="6"/>
  <c r="F130" i="7" s="1"/>
  <c r="G804" i="6" s="1"/>
  <c r="H804" i="6" s="1"/>
  <c r="L797" i="6"/>
  <c r="L778" i="6"/>
  <c r="H126" i="7"/>
  <c r="L772" i="6"/>
  <c r="L767" i="6"/>
  <c r="L766" i="6"/>
  <c r="L765" i="6"/>
  <c r="H769" i="6"/>
  <c r="F125" i="7" s="1"/>
  <c r="G787" i="6" s="1"/>
  <c r="H787" i="6" s="1"/>
  <c r="L764" i="6"/>
  <c r="L749" i="6"/>
  <c r="L744" i="6"/>
  <c r="L740" i="6"/>
  <c r="L734" i="6"/>
  <c r="L733" i="6"/>
  <c r="L731" i="6"/>
  <c r="I457" i="6"/>
  <c r="J457" i="6" s="1"/>
  <c r="I503" i="6"/>
  <c r="J503" i="6" s="1"/>
  <c r="I449" i="6"/>
  <c r="J449" i="6" s="1"/>
  <c r="I495" i="6"/>
  <c r="J495" i="6" s="1"/>
  <c r="L717" i="6"/>
  <c r="H714" i="6"/>
  <c r="F115" i="7" s="1"/>
  <c r="L712" i="6"/>
  <c r="F714" i="6"/>
  <c r="L711" i="6"/>
  <c r="L705" i="6"/>
  <c r="L693" i="6"/>
  <c r="L687" i="6"/>
  <c r="L681" i="6"/>
  <c r="F678" i="6"/>
  <c r="L670" i="6"/>
  <c r="L669" i="6"/>
  <c r="L664" i="6"/>
  <c r="L658" i="6"/>
  <c r="L659" i="6"/>
  <c r="L652" i="6"/>
  <c r="H648" i="6"/>
  <c r="F104" i="7" s="1"/>
  <c r="G901" i="6" s="1"/>
  <c r="H901" i="6" s="1"/>
  <c r="H902" i="6" s="1"/>
  <c r="F148" i="7" s="1"/>
  <c r="G195" i="8" s="1"/>
  <c r="H195" i="8" s="1"/>
  <c r="L646" i="6"/>
  <c r="F648" i="6"/>
  <c r="L641" i="6"/>
  <c r="L640" i="6"/>
  <c r="F642" i="6"/>
  <c r="L636" i="6"/>
  <c r="E102" i="7"/>
  <c r="E281" i="8" s="1"/>
  <c r="L624" i="6"/>
  <c r="F626" i="6"/>
  <c r="E100" i="7" s="1"/>
  <c r="E279" i="8" s="1"/>
  <c r="L619" i="6"/>
  <c r="L618" i="6"/>
  <c r="H621" i="6"/>
  <c r="F99" i="7" s="1"/>
  <c r="G564" i="6" s="1"/>
  <c r="H564" i="6" s="1"/>
  <c r="E99" i="7"/>
  <c r="E564" i="6" s="1"/>
  <c r="L613" i="6"/>
  <c r="L612" i="6"/>
  <c r="L607" i="6"/>
  <c r="L608" i="6"/>
  <c r="J609" i="6"/>
  <c r="G97" i="7" s="1"/>
  <c r="I582" i="6" s="1"/>
  <c r="J582" i="6" s="1"/>
  <c r="L601" i="6"/>
  <c r="L603" i="6"/>
  <c r="L600" i="6"/>
  <c r="L595" i="6"/>
  <c r="L594" i="6"/>
  <c r="L589" i="6"/>
  <c r="L590" i="6"/>
  <c r="J591" i="6"/>
  <c r="G94" i="7" s="1"/>
  <c r="I1112" i="6" s="1"/>
  <c r="J1112" i="6" s="1"/>
  <c r="L588" i="6"/>
  <c r="L556" i="6"/>
  <c r="L552" i="6"/>
  <c r="L514" i="6"/>
  <c r="L500" i="6"/>
  <c r="L454" i="6"/>
  <c r="L448" i="6"/>
  <c r="L446" i="6"/>
  <c r="L440" i="6"/>
  <c r="E442" i="6"/>
  <c r="F442" i="6" s="1"/>
  <c r="L442" i="6" s="1"/>
  <c r="H443" i="6"/>
  <c r="F69" i="7" s="1"/>
  <c r="L439" i="6"/>
  <c r="L438" i="6"/>
  <c r="L437" i="6"/>
  <c r="L431" i="6"/>
  <c r="L430" i="6"/>
  <c r="L428" i="6"/>
  <c r="L422" i="6"/>
  <c r="E424" i="6"/>
  <c r="F424" i="6" s="1"/>
  <c r="L424" i="6" s="1"/>
  <c r="H425" i="6"/>
  <c r="F67" i="7" s="1"/>
  <c r="L421" i="6"/>
  <c r="L420" i="6"/>
  <c r="L419" i="6"/>
  <c r="L413" i="6"/>
  <c r="L412" i="6"/>
  <c r="L405" i="6"/>
  <c r="J407" i="6"/>
  <c r="G65" i="7" s="1"/>
  <c r="I193" i="8" s="1"/>
  <c r="J193" i="8" s="1"/>
  <c r="H407" i="6"/>
  <c r="F65" i="7" s="1"/>
  <c r="G193" i="8" s="1"/>
  <c r="H193" i="8" s="1"/>
  <c r="L404" i="6"/>
  <c r="L397" i="6"/>
  <c r="L391" i="6"/>
  <c r="E62" i="7"/>
  <c r="E188" i="8" s="1"/>
  <c r="L382" i="6"/>
  <c r="L381" i="6"/>
  <c r="L380" i="6"/>
  <c r="L379" i="6"/>
  <c r="L378" i="6"/>
  <c r="L377" i="6"/>
  <c r="L376" i="6"/>
  <c r="L375" i="6"/>
  <c r="L365" i="6"/>
  <c r="J366" i="6"/>
  <c r="H367" i="6"/>
  <c r="F59" i="7" s="1"/>
  <c r="G371" i="6" s="1"/>
  <c r="H371" i="6" s="1"/>
  <c r="L364" i="6"/>
  <c r="L354" i="6"/>
  <c r="L353" i="6"/>
  <c r="F356" i="6"/>
  <c r="E57" i="7" s="1"/>
  <c r="L347" i="6"/>
  <c r="H53" i="7"/>
  <c r="L335" i="6"/>
  <c r="L330" i="6"/>
  <c r="L331" i="6"/>
  <c r="E52" i="7"/>
  <c r="E343" i="6" s="1"/>
  <c r="L319" i="6"/>
  <c r="L313" i="6"/>
  <c r="L312" i="6"/>
  <c r="L311" i="6"/>
  <c r="L304" i="6"/>
  <c r="L287" i="6"/>
  <c r="F279" i="6"/>
  <c r="L274" i="6"/>
  <c r="L272" i="6"/>
  <c r="F275" i="6"/>
  <c r="E43" i="7" s="1"/>
  <c r="L271" i="6"/>
  <c r="L257" i="6"/>
  <c r="L258" i="6"/>
  <c r="L255" i="6"/>
  <c r="L251" i="6"/>
  <c r="F252" i="6"/>
  <c r="L244" i="6"/>
  <c r="I238" i="6"/>
  <c r="J238" i="6" s="1"/>
  <c r="L237" i="6"/>
  <c r="L236" i="6"/>
  <c r="L235" i="6"/>
  <c r="L229" i="6"/>
  <c r="L228" i="6"/>
  <c r="I230" i="6"/>
  <c r="J230" i="6" s="1"/>
  <c r="L227" i="6"/>
  <c r="E35" i="7"/>
  <c r="J214" i="6"/>
  <c r="G33" i="7" s="1"/>
  <c r="I218" i="6" s="1"/>
  <c r="J218" i="6" s="1"/>
  <c r="L213" i="6"/>
  <c r="L211" i="6"/>
  <c r="L205" i="6"/>
  <c r="L206" i="6"/>
  <c r="J207" i="6"/>
  <c r="G32" i="7" s="1"/>
  <c r="I217" i="6" s="1"/>
  <c r="J217" i="6" s="1"/>
  <c r="L204" i="6"/>
  <c r="L192" i="6"/>
  <c r="L191" i="6"/>
  <c r="L187" i="6"/>
  <c r="L186" i="6"/>
  <c r="H29" i="7"/>
  <c r="L182" i="6"/>
  <c r="E28" i="7"/>
  <c r="E10" i="8" s="1"/>
  <c r="L178" i="6"/>
  <c r="L179" i="6"/>
  <c r="L173" i="6"/>
  <c r="L172" i="6"/>
  <c r="L165" i="6"/>
  <c r="L160" i="6"/>
  <c r="L157" i="6"/>
  <c r="L152" i="6"/>
  <c r="J154" i="6"/>
  <c r="G24" i="7" s="1"/>
  <c r="I7" i="8" s="1"/>
  <c r="J7" i="8" s="1"/>
  <c r="L150" i="6"/>
  <c r="L146" i="6"/>
  <c r="L145" i="6"/>
  <c r="L140" i="6"/>
  <c r="L139" i="6"/>
  <c r="E23" i="7"/>
  <c r="L135" i="6"/>
  <c r="H22" i="7"/>
  <c r="L122" i="6"/>
  <c r="L111" i="6"/>
  <c r="L108" i="6"/>
  <c r="L102" i="6"/>
  <c r="I103" i="6"/>
  <c r="J103" i="6" s="1"/>
  <c r="L103" i="6" s="1"/>
  <c r="L101" i="6"/>
  <c r="L95" i="6"/>
  <c r="I96" i="6"/>
  <c r="J96" i="6" s="1"/>
  <c r="L96" i="6" s="1"/>
  <c r="L90" i="6"/>
  <c r="L91" i="6"/>
  <c r="E17" i="7"/>
  <c r="E929" i="6" s="1"/>
  <c r="L86" i="6"/>
  <c r="L79" i="6"/>
  <c r="L80" i="6"/>
  <c r="E15" i="7"/>
  <c r="E991" i="6" s="1"/>
  <c r="L72" i="6"/>
  <c r="L68" i="6"/>
  <c r="L65" i="6"/>
  <c r="L61" i="6"/>
  <c r="L60" i="6"/>
  <c r="F62" i="6"/>
  <c r="L59" i="6"/>
  <c r="F55" i="6"/>
  <c r="E11" i="7" s="1"/>
  <c r="L52" i="6"/>
  <c r="L47" i="6"/>
  <c r="J37" i="6"/>
  <c r="G8" i="7" s="1"/>
  <c r="L33" i="6"/>
  <c r="L29" i="6"/>
  <c r="H23" i="6"/>
  <c r="F6" i="7" s="1"/>
  <c r="L22" i="6"/>
  <c r="L19" i="6"/>
  <c r="L15" i="6"/>
  <c r="J16" i="6"/>
  <c r="G5" i="7" s="1"/>
  <c r="I411" i="6" s="1"/>
  <c r="J411" i="6" s="1"/>
  <c r="H16" i="6"/>
  <c r="F5" i="7" s="1"/>
  <c r="G411" i="6" s="1"/>
  <c r="H411" i="6" s="1"/>
  <c r="L12" i="6"/>
  <c r="E185" i="7"/>
  <c r="E183" i="7"/>
  <c r="E416" i="8" s="1"/>
  <c r="E180" i="7"/>
  <c r="E413" i="8" s="1"/>
  <c r="E179" i="7"/>
  <c r="E412" i="8" s="1"/>
  <c r="E178" i="7"/>
  <c r="E411" i="8" s="1"/>
  <c r="E177" i="7"/>
  <c r="E410" i="8" s="1"/>
  <c r="K1080" i="6"/>
  <c r="E176" i="7"/>
  <c r="E175" i="7"/>
  <c r="E408" i="8" s="1"/>
  <c r="L1055" i="6"/>
  <c r="K1055" i="6"/>
  <c r="E168" i="7"/>
  <c r="E401" i="8" s="1"/>
  <c r="K1032" i="6"/>
  <c r="E167" i="7"/>
  <c r="E400" i="8" s="1"/>
  <c r="K997" i="6"/>
  <c r="K992" i="6"/>
  <c r="K955" i="6"/>
  <c r="K949" i="6"/>
  <c r="H151" i="7"/>
  <c r="E138" i="7"/>
  <c r="E846" i="6" s="1"/>
  <c r="E133" i="7"/>
  <c r="E820" i="6" s="1"/>
  <c r="L773" i="6"/>
  <c r="K713" i="6"/>
  <c r="E111" i="7"/>
  <c r="E110" i="7"/>
  <c r="E106" i="7"/>
  <c r="K659" i="6"/>
  <c r="E105" i="7"/>
  <c r="E98" i="7"/>
  <c r="E1107" i="6" s="1"/>
  <c r="K608" i="6"/>
  <c r="E96" i="7"/>
  <c r="L602" i="6"/>
  <c r="K602" i="6"/>
  <c r="E95" i="7"/>
  <c r="E94" i="7"/>
  <c r="E1112" i="6" s="1"/>
  <c r="K406" i="6"/>
  <c r="H62" i="7"/>
  <c r="E59" i="7"/>
  <c r="E371" i="6" s="1"/>
  <c r="E56" i="7"/>
  <c r="E50" i="7"/>
  <c r="E325" i="6" s="1"/>
  <c r="E48" i="7"/>
  <c r="L305" i="6"/>
  <c r="E47" i="7"/>
  <c r="L212" i="6"/>
  <c r="K212" i="6"/>
  <c r="E32" i="7"/>
  <c r="E217" i="6" s="1"/>
  <c r="K206" i="6"/>
  <c r="E30" i="7"/>
  <c r="E200" i="6" s="1"/>
  <c r="L188" i="6"/>
  <c r="E27" i="7"/>
  <c r="L136" i="6"/>
  <c r="E19" i="7"/>
  <c r="K103" i="6"/>
  <c r="E18" i="7"/>
  <c r="K96" i="6"/>
  <c r="K60" i="6"/>
  <c r="K53" i="6"/>
  <c r="J683" i="6" l="1"/>
  <c r="K683" i="6"/>
  <c r="J399" i="6"/>
  <c r="G64" i="7" s="1"/>
  <c r="I383" i="6" s="1"/>
  <c r="J383" i="6" s="1"/>
  <c r="J384" i="6" s="1"/>
  <c r="G61" i="7" s="1"/>
  <c r="I187" i="8" s="1"/>
  <c r="J187" i="8" s="1"/>
  <c r="L398" i="6"/>
  <c r="G106" i="7"/>
  <c r="I665" i="6" s="1"/>
  <c r="J665" i="6" s="1"/>
  <c r="J666" i="6" s="1"/>
  <c r="G107" i="7" s="1"/>
  <c r="I110" i="8" s="1"/>
  <c r="J110" i="8" s="1"/>
  <c r="J133" i="8" s="1"/>
  <c r="I11" i="9" s="1"/>
  <c r="J11" i="9" s="1"/>
  <c r="L660" i="6"/>
  <c r="I518" i="6"/>
  <c r="J518" i="6" s="1"/>
  <c r="I1172" i="6"/>
  <c r="J1172" i="6" s="1"/>
  <c r="I1196" i="6"/>
  <c r="J1196" i="6" s="1"/>
  <c r="I450" i="6"/>
  <c r="J450" i="6" s="1"/>
  <c r="I458" i="6"/>
  <c r="J458" i="6" s="1"/>
  <c r="I1180" i="6"/>
  <c r="J1180" i="6" s="1"/>
  <c r="I1204" i="6"/>
  <c r="J1204" i="6" s="1"/>
  <c r="I466" i="6"/>
  <c r="J466" i="6" s="1"/>
  <c r="J349" i="6"/>
  <c r="J350" i="6" s="1"/>
  <c r="G56" i="7" s="1"/>
  <c r="I309" i="6" s="1"/>
  <c r="J309" i="6" s="1"/>
  <c r="J315" i="6" s="1"/>
  <c r="G49" i="7" s="1"/>
  <c r="I161" i="8" s="1"/>
  <c r="J161" i="8" s="1"/>
  <c r="J185" i="8" s="1"/>
  <c r="I13" i="9" s="1"/>
  <c r="J13" i="9" s="1"/>
  <c r="K349" i="6"/>
  <c r="L851" i="6"/>
  <c r="H684" i="6"/>
  <c r="F110" i="7" s="1"/>
  <c r="G695" i="6" s="1"/>
  <c r="H695" i="6" s="1"/>
  <c r="K282" i="8"/>
  <c r="F282" i="8"/>
  <c r="L282" i="8" s="1"/>
  <c r="L348" i="6"/>
  <c r="J782" i="6"/>
  <c r="G127" i="7" s="1"/>
  <c r="I793" i="6" s="1"/>
  <c r="J793" i="6" s="1"/>
  <c r="J794" i="6" s="1"/>
  <c r="G129" i="7" s="1"/>
  <c r="I292" i="8" s="1"/>
  <c r="J292" i="8" s="1"/>
  <c r="I559" i="6"/>
  <c r="J559" i="6" s="1"/>
  <c r="K653" i="6"/>
  <c r="H1027" i="6"/>
  <c r="F167" i="7" s="1"/>
  <c r="G400" i="8" s="1"/>
  <c r="H400" i="8" s="1"/>
  <c r="L83" i="6"/>
  <c r="L197" i="6"/>
  <c r="L387" i="6"/>
  <c r="L651" i="6"/>
  <c r="G781" i="6"/>
  <c r="J224" i="6"/>
  <c r="G35" i="7" s="1"/>
  <c r="I174" i="6" s="1"/>
  <c r="J174" i="6" s="1"/>
  <c r="J175" i="6" s="1"/>
  <c r="G26" i="7" s="1"/>
  <c r="L927" i="6"/>
  <c r="F214" i="6"/>
  <c r="E33" i="7" s="1"/>
  <c r="E218" i="6" s="1"/>
  <c r="I1127" i="6"/>
  <c r="J1127" i="6" s="1"/>
  <c r="J648" i="6"/>
  <c r="G104" i="7" s="1"/>
  <c r="I901" i="6" s="1"/>
  <c r="J901" i="6" s="1"/>
  <c r="J902" i="6" s="1"/>
  <c r="G148" i="7" s="1"/>
  <c r="I195" i="8" s="1"/>
  <c r="J195" i="8" s="1"/>
  <c r="L299" i="6"/>
  <c r="L839" i="6"/>
  <c r="G1137" i="6"/>
  <c r="H1137" i="6" s="1"/>
  <c r="G266" i="6"/>
  <c r="H266" i="6" s="1"/>
  <c r="I1026" i="6"/>
  <c r="J1026" i="6" s="1"/>
  <c r="J1150" i="6"/>
  <c r="G188" i="7" s="1"/>
  <c r="I34" i="8" s="1"/>
  <c r="J34" i="8" s="1"/>
  <c r="E199" i="6"/>
  <c r="F199" i="6" s="1"/>
  <c r="L199" i="6" s="1"/>
  <c r="H367" i="8"/>
  <c r="G19" i="9" s="1"/>
  <c r="H19" i="9" s="1"/>
  <c r="I1059" i="6"/>
  <c r="J1059" i="6" s="1"/>
  <c r="J1060" i="6" s="1"/>
  <c r="G173" i="7" s="1"/>
  <c r="I406" i="8" s="1"/>
  <c r="J406" i="8" s="1"/>
  <c r="L278" i="6"/>
  <c r="L923" i="6"/>
  <c r="L334" i="6"/>
  <c r="H350" i="6"/>
  <c r="F56" i="7" s="1"/>
  <c r="G309" i="6" s="1"/>
  <c r="H309" i="6" s="1"/>
  <c r="L606" i="6"/>
  <c r="K403" i="6"/>
  <c r="K677" i="6"/>
  <c r="I488" i="6"/>
  <c r="J488" i="6" s="1"/>
  <c r="L954" i="6"/>
  <c r="H1039" i="6"/>
  <c r="F169" i="7" s="1"/>
  <c r="G402" i="8" s="1"/>
  <c r="H402" i="8" s="1"/>
  <c r="H321" i="6"/>
  <c r="F50" i="7" s="1"/>
  <c r="G325" i="6" s="1"/>
  <c r="H325" i="6" s="1"/>
  <c r="G326" i="6" s="1"/>
  <c r="K326" i="6" s="1"/>
  <c r="I517" i="6"/>
  <c r="J517" i="6" s="1"/>
  <c r="K423" i="6"/>
  <c r="L682" i="6"/>
  <c r="L423" i="6"/>
  <c r="H372" i="6"/>
  <c r="F60" i="7" s="1"/>
  <c r="G887" i="6" s="1"/>
  <c r="H887" i="6" s="1"/>
  <c r="L396" i="6"/>
  <c r="J654" i="6"/>
  <c r="G105" i="7" s="1"/>
  <c r="H105" i="7" s="1"/>
  <c r="K305" i="6"/>
  <c r="K780" i="6"/>
  <c r="J321" i="6"/>
  <c r="G50" i="7" s="1"/>
  <c r="I325" i="6" s="1"/>
  <c r="J325" i="6" s="1"/>
  <c r="J327" i="6" s="1"/>
  <c r="G51" i="7" s="1"/>
  <c r="I162" i="8" s="1"/>
  <c r="J162" i="8" s="1"/>
  <c r="L741" i="6"/>
  <c r="I841" i="6"/>
  <c r="J841" i="6" s="1"/>
  <c r="F768" i="6"/>
  <c r="K768" i="6"/>
  <c r="F35" i="7"/>
  <c r="G174" i="6" s="1"/>
  <c r="H174" i="6" s="1"/>
  <c r="H175" i="6" s="1"/>
  <c r="F26" i="7" s="1"/>
  <c r="J441" i="6"/>
  <c r="K441" i="6"/>
  <c r="F190" i="7"/>
  <c r="L1160" i="6"/>
  <c r="H76" i="6"/>
  <c r="F14" i="7" s="1"/>
  <c r="G247" i="6" s="1"/>
  <c r="H247" i="6" s="1"/>
  <c r="H248" i="6" s="1"/>
  <c r="F38" i="7" s="1"/>
  <c r="G63" i="8" s="1"/>
  <c r="H63" i="8" s="1"/>
  <c r="H1120" i="6"/>
  <c r="H736" i="6"/>
  <c r="F119" i="7" s="1"/>
  <c r="G755" i="6" s="1"/>
  <c r="H755" i="6" s="1"/>
  <c r="H756" i="6" s="1"/>
  <c r="F123" i="7" s="1"/>
  <c r="E735" i="6"/>
  <c r="K625" i="6"/>
  <c r="G1103" i="6"/>
  <c r="H1103" i="6" s="1"/>
  <c r="H1104" i="6" s="1"/>
  <c r="F182" i="7" s="1"/>
  <c r="G415" i="8" s="1"/>
  <c r="H415" i="8" s="1"/>
  <c r="H632" i="6"/>
  <c r="F101" i="7" s="1"/>
  <c r="G243" i="8" s="1"/>
  <c r="H243" i="8" s="1"/>
  <c r="I1014" i="6"/>
  <c r="H1015" i="6"/>
  <c r="H102" i="7"/>
  <c r="K193" i="6"/>
  <c r="K424" i="6"/>
  <c r="K647" i="6"/>
  <c r="L141" i="6"/>
  <c r="L429" i="6"/>
  <c r="H816" i="6"/>
  <c r="F133" i="7" s="1"/>
  <c r="G820" i="6" s="1"/>
  <c r="H820" i="6" s="1"/>
  <c r="H821" i="6" s="1"/>
  <c r="F134" i="7" s="1"/>
  <c r="G139" i="8" s="1"/>
  <c r="H139" i="8" s="1"/>
  <c r="L475" i="8"/>
  <c r="G1136" i="6"/>
  <c r="H1136" i="6" s="1"/>
  <c r="L1012" i="6"/>
  <c r="L424" i="8"/>
  <c r="H300" i="6"/>
  <c r="K590" i="6"/>
  <c r="K841" i="6"/>
  <c r="L297" i="6"/>
  <c r="L635" i="6"/>
  <c r="H666" i="6"/>
  <c r="F107" i="7" s="1"/>
  <c r="G110" i="8" s="1"/>
  <c r="H110" i="8" s="1"/>
  <c r="H133" i="8" s="1"/>
  <c r="G11" i="9" s="1"/>
  <c r="H11" i="9" s="1"/>
  <c r="H62" i="6"/>
  <c r="F12" i="7" s="1"/>
  <c r="G410" i="6" s="1"/>
  <c r="H410" i="6" s="1"/>
  <c r="H416" i="6" s="1"/>
  <c r="F66" i="7" s="1"/>
  <c r="G1002" i="6" s="1"/>
  <c r="H1002" i="6" s="1"/>
  <c r="L26" i="6"/>
  <c r="L597" i="6"/>
  <c r="L223" i="6"/>
  <c r="L193" i="6"/>
  <c r="G399" i="8"/>
  <c r="H399" i="8" s="1"/>
  <c r="K1038" i="6"/>
  <c r="I432" i="6"/>
  <c r="J432" i="6" s="1"/>
  <c r="F782" i="6"/>
  <c r="L1042" i="6"/>
  <c r="L19" i="9"/>
  <c r="G1063" i="6"/>
  <c r="H1063" i="6" s="1"/>
  <c r="J620" i="6"/>
  <c r="L620" i="6" s="1"/>
  <c r="E433" i="6"/>
  <c r="L637" i="6"/>
  <c r="H1045" i="6"/>
  <c r="F170" i="7" s="1"/>
  <c r="G403" i="8" s="1"/>
  <c r="H403" i="8" s="1"/>
  <c r="L243" i="6"/>
  <c r="G701" i="6"/>
  <c r="H701" i="6" s="1"/>
  <c r="I415" i="6"/>
  <c r="J356" i="6"/>
  <c r="G57" i="7" s="1"/>
  <c r="I1073" i="6" s="1"/>
  <c r="J1073" i="6" s="1"/>
  <c r="H219" i="6"/>
  <c r="F34" i="7" s="1"/>
  <c r="G64" i="8" s="1"/>
  <c r="H64" i="8" s="1"/>
  <c r="K355" i="6"/>
  <c r="K596" i="6"/>
  <c r="L1038" i="6"/>
  <c r="L596" i="6"/>
  <c r="L306" i="6"/>
  <c r="F443" i="6"/>
  <c r="L814" i="6"/>
  <c r="I1020" i="6"/>
  <c r="J1045" i="6"/>
  <c r="G170" i="7" s="1"/>
  <c r="I403" i="8" s="1"/>
  <c r="J403" i="8" s="1"/>
  <c r="G985" i="6"/>
  <c r="H985" i="6" s="1"/>
  <c r="H399" i="6"/>
  <c r="F64" i="7" s="1"/>
  <c r="G383" i="6" s="1"/>
  <c r="H383" i="6" s="1"/>
  <c r="H384" i="6" s="1"/>
  <c r="F61" i="7" s="1"/>
  <c r="G187" i="8" s="1"/>
  <c r="H187" i="8" s="1"/>
  <c r="K320" i="6"/>
  <c r="J678" i="6"/>
  <c r="G109" i="7" s="1"/>
  <c r="I1084" i="6" s="1"/>
  <c r="J1084" i="6" s="1"/>
  <c r="H28" i="7"/>
  <c r="K799" i="6"/>
  <c r="J626" i="6"/>
  <c r="G100" i="7" s="1"/>
  <c r="I279" i="8" s="1"/>
  <c r="J279" i="8" s="1"/>
  <c r="L303" i="6"/>
  <c r="K1044" i="6"/>
  <c r="K299" i="6"/>
  <c r="I104" i="6"/>
  <c r="J104" i="6" s="1"/>
  <c r="L183" i="6"/>
  <c r="L630" i="6"/>
  <c r="J240" i="6"/>
  <c r="G37" i="7" s="1"/>
  <c r="I62" i="8" s="1"/>
  <c r="J62" i="8" s="1"/>
  <c r="I231" i="6"/>
  <c r="J231" i="6" s="1"/>
  <c r="I239" i="6"/>
  <c r="J239" i="6" s="1"/>
  <c r="J232" i="6"/>
  <c r="G36" i="7" s="1"/>
  <c r="I61" i="8" s="1"/>
  <c r="J61" i="8" s="1"/>
  <c r="L62" i="6"/>
  <c r="G890" i="6"/>
  <c r="H890" i="6" s="1"/>
  <c r="H891" i="6" s="1"/>
  <c r="F146" i="7" s="1"/>
  <c r="G291" i="8"/>
  <c r="H291" i="8" s="1"/>
  <c r="F279" i="8"/>
  <c r="K279" i="8"/>
  <c r="F400" i="8"/>
  <c r="F1238" i="6"/>
  <c r="L1238" i="6" s="1"/>
  <c r="K1238" i="6"/>
  <c r="K109" i="6"/>
  <c r="F109" i="6"/>
  <c r="L109" i="6" s="1"/>
  <c r="F200" i="6"/>
  <c r="L200" i="6" s="1"/>
  <c r="K200" i="6"/>
  <c r="F408" i="8"/>
  <c r="F5" i="8"/>
  <c r="H23" i="7"/>
  <c r="E167" i="6"/>
  <c r="J248" i="6"/>
  <c r="G38" i="7" s="1"/>
  <c r="I63" i="8" s="1"/>
  <c r="J63" i="8" s="1"/>
  <c r="F188" i="8"/>
  <c r="L188" i="8" s="1"/>
  <c r="K188" i="8"/>
  <c r="H152" i="7"/>
  <c r="E151" i="8"/>
  <c r="H171" i="7"/>
  <c r="E404" i="8"/>
  <c r="F125" i="6"/>
  <c r="L125" i="6" s="1"/>
  <c r="K125" i="6"/>
  <c r="F1231" i="6"/>
  <c r="L1231" i="6" s="1"/>
  <c r="K1231" i="6"/>
  <c r="F629" i="6"/>
  <c r="K629" i="6"/>
  <c r="J630" i="8"/>
  <c r="L630" i="8" s="1"/>
  <c r="K630" i="8"/>
  <c r="F422" i="8"/>
  <c r="L422" i="8" s="1"/>
  <c r="K422" i="8"/>
  <c r="F123" i="6"/>
  <c r="L123" i="6" s="1"/>
  <c r="K123" i="6"/>
  <c r="F516" i="6"/>
  <c r="L516" i="6" s="1"/>
  <c r="K516" i="6"/>
  <c r="F786" i="6"/>
  <c r="L786" i="6" s="1"/>
  <c r="K786" i="6"/>
  <c r="H805" i="6"/>
  <c r="F131" i="7" s="1"/>
  <c r="K153" i="6"/>
  <c r="F153" i="6"/>
  <c r="L153" i="6" s="1"/>
  <c r="E1073" i="6"/>
  <c r="E1068" i="6"/>
  <c r="E360" i="6"/>
  <c r="K604" i="8"/>
  <c r="F604" i="8"/>
  <c r="L604" i="8" s="1"/>
  <c r="K217" i="6"/>
  <c r="F217" i="6"/>
  <c r="J1081" i="6"/>
  <c r="G177" i="7" s="1"/>
  <c r="I410" i="8" s="1"/>
  <c r="J410" i="8" s="1"/>
  <c r="G1059" i="6"/>
  <c r="H1059" i="6" s="1"/>
  <c r="H1060" i="6" s="1"/>
  <c r="F173" i="7" s="1"/>
  <c r="G406" i="8" s="1"/>
  <c r="H406" i="8" s="1"/>
  <c r="G395" i="8"/>
  <c r="H395" i="8" s="1"/>
  <c r="F20" i="6"/>
  <c r="K20" i="6"/>
  <c r="F473" i="8"/>
  <c r="K473" i="8"/>
  <c r="F834" i="6"/>
  <c r="K834" i="6"/>
  <c r="K864" i="6"/>
  <c r="F864" i="6"/>
  <c r="F84" i="6"/>
  <c r="K84" i="6"/>
  <c r="J500" i="8"/>
  <c r="K500" i="8"/>
  <c r="J690" i="6"/>
  <c r="G1146" i="6"/>
  <c r="H1146" i="6" s="1"/>
  <c r="G1138" i="6"/>
  <c r="H1138" i="6" s="1"/>
  <c r="G1139" i="6" s="1"/>
  <c r="G1128" i="6"/>
  <c r="H1128" i="6" s="1"/>
  <c r="G1129" i="6" s="1"/>
  <c r="I1203" i="6"/>
  <c r="J1203" i="6" s="1"/>
  <c r="I1171" i="6"/>
  <c r="J1171" i="6" s="1"/>
  <c r="I1195" i="6"/>
  <c r="J1195" i="6" s="1"/>
  <c r="I1187" i="6"/>
  <c r="J1187" i="6" s="1"/>
  <c r="I1239" i="6"/>
  <c r="J1239" i="6" s="1"/>
  <c r="I1232" i="6"/>
  <c r="J1232" i="6" s="1"/>
  <c r="I1225" i="6"/>
  <c r="J1225" i="6" s="1"/>
  <c r="I1218" i="6"/>
  <c r="J1218" i="6" s="1"/>
  <c r="I1211" i="6"/>
  <c r="J1211" i="6" s="1"/>
  <c r="I1179" i="6"/>
  <c r="J1179" i="6" s="1"/>
  <c r="H48" i="7"/>
  <c r="E314" i="6"/>
  <c r="I113" i="6"/>
  <c r="J113" i="6" s="1"/>
  <c r="L113" i="6" s="1"/>
  <c r="K504" i="8"/>
  <c r="J504" i="8"/>
  <c r="L504" i="8" s="1"/>
  <c r="K929" i="6"/>
  <c r="F929" i="6"/>
  <c r="G288" i="6"/>
  <c r="H288" i="6" s="1"/>
  <c r="G1193" i="6"/>
  <c r="H1193" i="6" s="1"/>
  <c r="G557" i="6"/>
  <c r="H557" i="6" s="1"/>
  <c r="G515" i="6"/>
  <c r="H515" i="6" s="1"/>
  <c r="G1185" i="6"/>
  <c r="H1185" i="6" s="1"/>
  <c r="G1237" i="6"/>
  <c r="H1237" i="6" s="1"/>
  <c r="G1230" i="6"/>
  <c r="H1230" i="6" s="1"/>
  <c r="G1223" i="6"/>
  <c r="H1223" i="6" s="1"/>
  <c r="G1216" i="6"/>
  <c r="H1216" i="6" s="1"/>
  <c r="G1209" i="6"/>
  <c r="H1209" i="6" s="1"/>
  <c r="G1177" i="6"/>
  <c r="H1177" i="6" s="1"/>
  <c r="G447" i="6"/>
  <c r="H447" i="6" s="1"/>
  <c r="G486" i="6"/>
  <c r="H486" i="6" s="1"/>
  <c r="G455" i="6"/>
  <c r="H455" i="6" s="1"/>
  <c r="G501" i="6"/>
  <c r="H501" i="6" s="1"/>
  <c r="G493" i="6"/>
  <c r="H493" i="6" s="1"/>
  <c r="G463" i="6"/>
  <c r="H463" i="6" s="1"/>
  <c r="G1169" i="6"/>
  <c r="H1169" i="6" s="1"/>
  <c r="K804" i="6"/>
  <c r="F804" i="6"/>
  <c r="L804" i="6" s="1"/>
  <c r="F417" i="8"/>
  <c r="F956" i="6"/>
  <c r="K956" i="6"/>
  <c r="F942" i="6"/>
  <c r="L942" i="6" s="1"/>
  <c r="K942" i="6"/>
  <c r="K859" i="6"/>
  <c r="F859" i="6"/>
  <c r="F492" i="6"/>
  <c r="L492" i="6" s="1"/>
  <c r="K492" i="6"/>
  <c r="F73" i="6"/>
  <c r="K73" i="6"/>
  <c r="I288" i="6"/>
  <c r="J288" i="6" s="1"/>
  <c r="I1185" i="6"/>
  <c r="J1185" i="6" s="1"/>
  <c r="I1237" i="6"/>
  <c r="J1237" i="6" s="1"/>
  <c r="I1230" i="6"/>
  <c r="J1230" i="6" s="1"/>
  <c r="I1223" i="6"/>
  <c r="J1223" i="6" s="1"/>
  <c r="I1216" i="6"/>
  <c r="J1216" i="6" s="1"/>
  <c r="J1219" i="6" s="1"/>
  <c r="G198" i="7" s="1"/>
  <c r="I467" i="6" s="1"/>
  <c r="J467" i="6" s="1"/>
  <c r="I1209" i="6"/>
  <c r="J1209" i="6" s="1"/>
  <c r="J1212" i="6" s="1"/>
  <c r="G197" i="7" s="1"/>
  <c r="I551" i="6" s="1"/>
  <c r="J551" i="6" s="1"/>
  <c r="I1177" i="6"/>
  <c r="J1177" i="6" s="1"/>
  <c r="I1169" i="6"/>
  <c r="J1169" i="6" s="1"/>
  <c r="I1193" i="6"/>
  <c r="J1193" i="6" s="1"/>
  <c r="I557" i="6"/>
  <c r="J557" i="6" s="1"/>
  <c r="I515" i="6"/>
  <c r="J515" i="6" s="1"/>
  <c r="I486" i="6"/>
  <c r="J486" i="6" s="1"/>
  <c r="J489" i="6" s="1"/>
  <c r="G76" i="7" s="1"/>
  <c r="I200" i="8" s="1"/>
  <c r="J200" i="8" s="1"/>
  <c r="I455" i="6"/>
  <c r="J455" i="6" s="1"/>
  <c r="J459" i="6" s="1"/>
  <c r="G71" i="7" s="1"/>
  <c r="I198" i="8" s="1"/>
  <c r="J198" i="8" s="1"/>
  <c r="I501" i="6"/>
  <c r="J501" i="6" s="1"/>
  <c r="J504" i="6" s="1"/>
  <c r="G78" i="7" s="1"/>
  <c r="I202" i="8" s="1"/>
  <c r="J202" i="8" s="1"/>
  <c r="I493" i="6"/>
  <c r="J493" i="6" s="1"/>
  <c r="I463" i="6"/>
  <c r="J463" i="6" s="1"/>
  <c r="I447" i="6"/>
  <c r="J447" i="6" s="1"/>
  <c r="I967" i="6"/>
  <c r="J967" i="6" s="1"/>
  <c r="I978" i="6"/>
  <c r="J978" i="6" s="1"/>
  <c r="I289" i="6"/>
  <c r="J289" i="6" s="1"/>
  <c r="I940" i="6"/>
  <c r="J940" i="6" s="1"/>
  <c r="I290" i="6"/>
  <c r="J290" i="6" s="1"/>
  <c r="I941" i="6"/>
  <c r="J941" i="6" s="1"/>
  <c r="E409" i="8"/>
  <c r="F325" i="6"/>
  <c r="K398" i="6"/>
  <c r="F820" i="6"/>
  <c r="H172" i="7"/>
  <c r="G405" i="8"/>
  <c r="F835" i="6"/>
  <c r="L835" i="6" s="1"/>
  <c r="K835" i="6"/>
  <c r="K950" i="6"/>
  <c r="F950" i="6"/>
  <c r="F1186" i="6"/>
  <c r="L1186" i="6" s="1"/>
  <c r="K1186" i="6"/>
  <c r="F485" i="6"/>
  <c r="L485" i="6" s="1"/>
  <c r="K485" i="6"/>
  <c r="F745" i="6"/>
  <c r="K745" i="6"/>
  <c r="K462" i="6"/>
  <c r="F462" i="6"/>
  <c r="L462" i="6" s="1"/>
  <c r="K45" i="6"/>
  <c r="F45" i="6"/>
  <c r="I510" i="6"/>
  <c r="J510" i="6" s="1"/>
  <c r="I145" i="8"/>
  <c r="J145" i="8" s="1"/>
  <c r="G964" i="6"/>
  <c r="H964" i="6" s="1"/>
  <c r="G975" i="6"/>
  <c r="H975" i="6" s="1"/>
  <c r="F371" i="6"/>
  <c r="K401" i="8"/>
  <c r="F401" i="8"/>
  <c r="L401" i="8" s="1"/>
  <c r="F860" i="6"/>
  <c r="L860" i="6" s="1"/>
  <c r="K860" i="6"/>
  <c r="F496" i="6"/>
  <c r="L496" i="6" s="1"/>
  <c r="K496" i="6"/>
  <c r="F1194" i="6"/>
  <c r="L1194" i="6" s="1"/>
  <c r="K1194" i="6"/>
  <c r="F342" i="6"/>
  <c r="L342" i="6" s="1"/>
  <c r="K342" i="6"/>
  <c r="F877" i="6"/>
  <c r="L877" i="6" s="1"/>
  <c r="K877" i="6"/>
  <c r="K338" i="6"/>
  <c r="F338" i="6"/>
  <c r="K34" i="6"/>
  <c r="F34" i="6"/>
  <c r="G292" i="6"/>
  <c r="H292" i="6" s="1"/>
  <c r="G726" i="6"/>
  <c r="H726" i="6" s="1"/>
  <c r="G943" i="6"/>
  <c r="H943" i="6" s="1"/>
  <c r="F413" i="8"/>
  <c r="F824" i="6"/>
  <c r="K824" i="6"/>
  <c r="J629" i="8"/>
  <c r="K629" i="8"/>
  <c r="K792" i="6"/>
  <c r="F792" i="6"/>
  <c r="L792" i="6" s="1"/>
  <c r="H106" i="7"/>
  <c r="E665" i="6"/>
  <c r="L40" i="6"/>
  <c r="E116" i="6"/>
  <c r="E129" i="6"/>
  <c r="F416" i="8"/>
  <c r="H40" i="7"/>
  <c r="E266" i="6"/>
  <c r="E261" i="6"/>
  <c r="G1201" i="6"/>
  <c r="H1201" i="6" s="1"/>
  <c r="G939" i="6"/>
  <c r="H939" i="6" s="1"/>
  <c r="H132" i="7"/>
  <c r="E138" i="8"/>
  <c r="H189" i="7"/>
  <c r="E370" i="8"/>
  <c r="L367" i="8"/>
  <c r="K870" i="6"/>
  <c r="F870" i="6"/>
  <c r="F487" i="6"/>
  <c r="L487" i="6" s="1"/>
  <c r="K487" i="6"/>
  <c r="F791" i="6"/>
  <c r="K791" i="6"/>
  <c r="F1170" i="6"/>
  <c r="L1170" i="6" s="1"/>
  <c r="K1170" i="6"/>
  <c r="K159" i="6"/>
  <c r="F159" i="6"/>
  <c r="L159" i="6" s="1"/>
  <c r="F871" i="6"/>
  <c r="L871" i="6" s="1"/>
  <c r="K871" i="6"/>
  <c r="F291" i="6"/>
  <c r="L291" i="6" s="1"/>
  <c r="K291" i="6"/>
  <c r="F6" i="6"/>
  <c r="K6" i="6"/>
  <c r="G977" i="6"/>
  <c r="H977" i="6" s="1"/>
  <c r="G966" i="6"/>
  <c r="H966" i="6" s="1"/>
  <c r="H33" i="7"/>
  <c r="E695" i="6"/>
  <c r="E985" i="6"/>
  <c r="E701" i="6"/>
  <c r="E1063" i="6"/>
  <c r="F410" i="8"/>
  <c r="K689" i="6"/>
  <c r="F846" i="6"/>
  <c r="G1135" i="6"/>
  <c r="H1135" i="6" s="1"/>
  <c r="G1125" i="6"/>
  <c r="H1125" i="6" s="1"/>
  <c r="H52" i="7"/>
  <c r="E707" i="6"/>
  <c r="K403" i="8"/>
  <c r="F403" i="8"/>
  <c r="H11" i="7"/>
  <c r="E1127" i="6"/>
  <c r="E1137" i="6"/>
  <c r="I97" i="6"/>
  <c r="J97" i="6" s="1"/>
  <c r="F10" i="8"/>
  <c r="L10" i="8" s="1"/>
  <c r="K10" i="8"/>
  <c r="F577" i="8"/>
  <c r="K895" i="6"/>
  <c r="F895" i="6"/>
  <c r="F456" i="6"/>
  <c r="L456" i="6" s="1"/>
  <c r="K456" i="6"/>
  <c r="F785" i="6"/>
  <c r="K785" i="6"/>
  <c r="K558" i="6"/>
  <c r="F558" i="6"/>
  <c r="L558" i="6" s="1"/>
  <c r="F1202" i="6"/>
  <c r="L1202" i="6" s="1"/>
  <c r="K1202" i="6"/>
  <c r="F881" i="6"/>
  <c r="K881" i="6"/>
  <c r="K148" i="6"/>
  <c r="F148" i="6"/>
  <c r="L148" i="6" s="1"/>
  <c r="K883" i="6"/>
  <c r="F883" i="6"/>
  <c r="L883" i="6" s="1"/>
  <c r="K166" i="6"/>
  <c r="F166" i="6"/>
  <c r="L166" i="6" s="1"/>
  <c r="F718" i="6"/>
  <c r="K718" i="6"/>
  <c r="K1107" i="6"/>
  <c r="F1107" i="6"/>
  <c r="L1107" i="6" s="1"/>
  <c r="G1108" i="6" s="1"/>
  <c r="H27" i="7"/>
  <c r="E9" i="8"/>
  <c r="E525" i="8"/>
  <c r="F1112" i="6"/>
  <c r="L1112" i="6" s="1"/>
  <c r="G1113" i="6" s="1"/>
  <c r="K1112" i="6"/>
  <c r="E398" i="8"/>
  <c r="F411" i="8"/>
  <c r="E418" i="8"/>
  <c r="L714" i="6"/>
  <c r="F865" i="6"/>
  <c r="L865" i="6" s="1"/>
  <c r="K865" i="6"/>
  <c r="K392" i="6"/>
  <c r="F392" i="6"/>
  <c r="F1245" i="6"/>
  <c r="L1245" i="6" s="1"/>
  <c r="K1245" i="6"/>
  <c r="F502" i="6"/>
  <c r="L502" i="6" s="1"/>
  <c r="K502" i="6"/>
  <c r="F1178" i="6"/>
  <c r="L1178" i="6" s="1"/>
  <c r="K1178" i="6"/>
  <c r="K875" i="6"/>
  <c r="F875" i="6"/>
  <c r="K144" i="6"/>
  <c r="F144" i="6"/>
  <c r="L144" i="6" s="1"/>
  <c r="K162" i="6"/>
  <c r="F162" i="6"/>
  <c r="L162" i="6" s="1"/>
  <c r="F750" i="6"/>
  <c r="K750" i="6"/>
  <c r="G976" i="6"/>
  <c r="H976" i="6" s="1"/>
  <c r="G965" i="6"/>
  <c r="H965" i="6" s="1"/>
  <c r="I291" i="8"/>
  <c r="J291" i="8" s="1"/>
  <c r="I890" i="6"/>
  <c r="J890" i="6" s="1"/>
  <c r="F218" i="6"/>
  <c r="L218" i="6" s="1"/>
  <c r="K218" i="6"/>
  <c r="K121" i="6"/>
  <c r="F121" i="6"/>
  <c r="L121" i="6" s="1"/>
  <c r="L41" i="6"/>
  <c r="H15" i="7"/>
  <c r="K193" i="8"/>
  <c r="F193" i="8"/>
  <c r="L193" i="8" s="1"/>
  <c r="H43" i="7"/>
  <c r="E242" i="8"/>
  <c r="K815" i="6"/>
  <c r="H164" i="7"/>
  <c r="E397" i="8"/>
  <c r="E407" i="8"/>
  <c r="E578" i="8"/>
  <c r="F882" i="6"/>
  <c r="L882" i="6" s="1"/>
  <c r="K882" i="6"/>
  <c r="K13" i="6"/>
  <c r="F13" i="6"/>
  <c r="F474" i="8"/>
  <c r="L474" i="8" s="1"/>
  <c r="K474" i="8"/>
  <c r="F494" i="6"/>
  <c r="L494" i="6" s="1"/>
  <c r="K494" i="6"/>
  <c r="F1210" i="6"/>
  <c r="L1210" i="6" s="1"/>
  <c r="K1210" i="6"/>
  <c r="K124" i="6"/>
  <c r="F124" i="6"/>
  <c r="L124" i="6" s="1"/>
  <c r="F158" i="6"/>
  <c r="K158" i="6"/>
  <c r="F421" i="8"/>
  <c r="K421" i="8"/>
  <c r="G694" i="6"/>
  <c r="H694" i="6" s="1"/>
  <c r="H696" i="6" s="1"/>
  <c r="F112" i="7" s="1"/>
  <c r="G551" i="8" s="1"/>
  <c r="H551" i="8" s="1"/>
  <c r="G984" i="6"/>
  <c r="H984" i="6" s="1"/>
  <c r="G700" i="6"/>
  <c r="H700" i="6" s="1"/>
  <c r="E310" i="6"/>
  <c r="F412" i="8"/>
  <c r="K991" i="6"/>
  <c r="F991" i="6"/>
  <c r="J219" i="6"/>
  <c r="G34" i="7" s="1"/>
  <c r="I64" i="8" s="1"/>
  <c r="J64" i="8" s="1"/>
  <c r="F343" i="6"/>
  <c r="K343" i="6"/>
  <c r="K281" i="8"/>
  <c r="F281" i="8"/>
  <c r="L281" i="8" s="1"/>
  <c r="G722" i="6"/>
  <c r="H722" i="6" s="1"/>
  <c r="H723" i="6" s="1"/>
  <c r="F117" i="7" s="1"/>
  <c r="G727" i="6"/>
  <c r="H727" i="6" s="1"/>
  <c r="J497" i="6"/>
  <c r="G77" i="7" s="1"/>
  <c r="I201" i="8" s="1"/>
  <c r="J201" i="8" s="1"/>
  <c r="J816" i="6"/>
  <c r="G133" i="7" s="1"/>
  <c r="I820" i="6" s="1"/>
  <c r="J820" i="6" s="1"/>
  <c r="J821" i="6" s="1"/>
  <c r="G134" i="7" s="1"/>
  <c r="I139" i="8" s="1"/>
  <c r="J139" i="8" s="1"/>
  <c r="K889" i="6"/>
  <c r="F889" i="6"/>
  <c r="L889" i="6" s="1"/>
  <c r="F825" i="6"/>
  <c r="L825" i="6" s="1"/>
  <c r="K825" i="6"/>
  <c r="F464" i="6"/>
  <c r="L464" i="6" s="1"/>
  <c r="K464" i="6"/>
  <c r="F1217" i="6"/>
  <c r="L1217" i="6" s="1"/>
  <c r="K1217" i="6"/>
  <c r="K66" i="6"/>
  <c r="F66" i="6"/>
  <c r="K151" i="6"/>
  <c r="F151" i="6"/>
  <c r="K603" i="8"/>
  <c r="F603" i="8"/>
  <c r="G1073" i="6"/>
  <c r="H1073" i="6" s="1"/>
  <c r="G1068" i="6"/>
  <c r="H1068" i="6" s="1"/>
  <c r="G360" i="6"/>
  <c r="H360" i="6" s="1"/>
  <c r="H361" i="6" s="1"/>
  <c r="F58" i="7" s="1"/>
  <c r="G137" i="8" s="1"/>
  <c r="H137" i="8" s="1"/>
  <c r="E293" i="6"/>
  <c r="E944" i="6"/>
  <c r="G293" i="6"/>
  <c r="H293" i="6" s="1"/>
  <c r="G944" i="6"/>
  <c r="H944" i="6" s="1"/>
  <c r="H29" i="8"/>
  <c r="G7" i="9" s="1"/>
  <c r="H7" i="9" s="1"/>
  <c r="J1140" i="6"/>
  <c r="G187" i="7" s="1"/>
  <c r="I369" i="8" s="1"/>
  <c r="J369" i="8" s="1"/>
  <c r="J393" i="8" s="1"/>
  <c r="I20" i="9" s="1"/>
  <c r="J20" i="9" s="1"/>
  <c r="E128" i="6"/>
  <c r="E115" i="6"/>
  <c r="H17" i="7"/>
  <c r="E399" i="8"/>
  <c r="E1103" i="6"/>
  <c r="E1099" i="6"/>
  <c r="F425" i="6"/>
  <c r="L425" i="6" s="1"/>
  <c r="K876" i="6"/>
  <c r="F876" i="6"/>
  <c r="L876" i="6" s="1"/>
  <c r="F830" i="6"/>
  <c r="K830" i="6"/>
  <c r="G1094" i="6"/>
  <c r="H1094" i="6" s="1"/>
  <c r="G1089" i="6"/>
  <c r="H1089" i="6" s="1"/>
  <c r="G912" i="6"/>
  <c r="H912" i="6" s="1"/>
  <c r="H913" i="6" s="1"/>
  <c r="F150" i="7" s="1"/>
  <c r="G150" i="8" s="1"/>
  <c r="H150" i="8" s="1"/>
  <c r="F164" i="6"/>
  <c r="L164" i="6" s="1"/>
  <c r="K164" i="6"/>
  <c r="F1224" i="6"/>
  <c r="L1224" i="6" s="1"/>
  <c r="K1224" i="6"/>
  <c r="K27" i="6"/>
  <c r="F27" i="6"/>
  <c r="F1200" i="6"/>
  <c r="K1200" i="6"/>
  <c r="K147" i="6"/>
  <c r="F147" i="6"/>
  <c r="L147" i="6" s="1"/>
  <c r="F699" i="6"/>
  <c r="K699" i="6"/>
  <c r="J1130" i="6"/>
  <c r="G186" i="7" s="1"/>
  <c r="I33" i="8" s="1"/>
  <c r="J33" i="8" s="1"/>
  <c r="F31" i="9"/>
  <c r="K19" i="9"/>
  <c r="I962" i="6"/>
  <c r="J962" i="6" s="1"/>
  <c r="I973" i="6"/>
  <c r="J973" i="6" s="1"/>
  <c r="G962" i="6"/>
  <c r="H962" i="6" s="1"/>
  <c r="G973" i="6"/>
  <c r="H973" i="6" s="1"/>
  <c r="H191" i="7"/>
  <c r="E477" i="6"/>
  <c r="E73" i="7"/>
  <c r="L1081" i="6"/>
  <c r="H177" i="7"/>
  <c r="L1056" i="6"/>
  <c r="E169" i="7"/>
  <c r="H168" i="7"/>
  <c r="L1033" i="6"/>
  <c r="L907" i="6"/>
  <c r="E149" i="7"/>
  <c r="L856" i="6"/>
  <c r="E140" i="7"/>
  <c r="H130" i="7"/>
  <c r="L800" i="6"/>
  <c r="E127" i="7"/>
  <c r="E115" i="7"/>
  <c r="E109" i="7"/>
  <c r="G267" i="6"/>
  <c r="H267" i="6" s="1"/>
  <c r="G262" i="6"/>
  <c r="H262" i="6" s="1"/>
  <c r="H263" i="6" s="1"/>
  <c r="F41" i="7" s="1"/>
  <c r="G240" i="8" s="1"/>
  <c r="H240" i="8" s="1"/>
  <c r="E267" i="6"/>
  <c r="E262" i="6"/>
  <c r="L648" i="6"/>
  <c r="E104" i="7"/>
  <c r="L642" i="6"/>
  <c r="E103" i="7"/>
  <c r="J621" i="6"/>
  <c r="F564" i="6"/>
  <c r="K614" i="6"/>
  <c r="L614" i="6"/>
  <c r="H98" i="7"/>
  <c r="L615" i="6"/>
  <c r="L609" i="6"/>
  <c r="H97" i="7"/>
  <c r="E582" i="6"/>
  <c r="H96" i="7"/>
  <c r="E576" i="6"/>
  <c r="H95" i="7"/>
  <c r="E570" i="6"/>
  <c r="L591" i="6"/>
  <c r="H94" i="7"/>
  <c r="K442" i="6"/>
  <c r="E69" i="7"/>
  <c r="L407" i="6"/>
  <c r="H65" i="7"/>
  <c r="E383" i="6"/>
  <c r="L366" i="6"/>
  <c r="J367" i="6"/>
  <c r="G59" i="7" s="1"/>
  <c r="E309" i="6"/>
  <c r="H50" i="7"/>
  <c r="L321" i="6"/>
  <c r="L279" i="6"/>
  <c r="E44" i="7"/>
  <c r="L275" i="6"/>
  <c r="L252" i="6"/>
  <c r="E39" i="7"/>
  <c r="K246" i="6"/>
  <c r="K238" i="6"/>
  <c r="L238" i="6"/>
  <c r="L230" i="6"/>
  <c r="K230" i="6"/>
  <c r="E174" i="6"/>
  <c r="L214" i="6"/>
  <c r="H32" i="7"/>
  <c r="L207" i="6"/>
  <c r="K198" i="6"/>
  <c r="L198" i="6"/>
  <c r="L194" i="6"/>
  <c r="H30" i="7"/>
  <c r="E12" i="7"/>
  <c r="L55" i="6"/>
  <c r="K97" i="6"/>
  <c r="J519" i="6" l="1"/>
  <c r="G80" i="7" s="1"/>
  <c r="I507" i="6" s="1"/>
  <c r="J507" i="6" s="1"/>
  <c r="I127" i="6"/>
  <c r="J127" i="6" s="1"/>
  <c r="I114" i="6"/>
  <c r="J114" i="6" s="1"/>
  <c r="K325" i="6"/>
  <c r="J560" i="6"/>
  <c r="G89" i="7" s="1"/>
  <c r="H781" i="6"/>
  <c r="K781" i="6"/>
  <c r="F201" i="6"/>
  <c r="L201" i="6" s="1"/>
  <c r="J1197" i="6"/>
  <c r="G195" i="7" s="1"/>
  <c r="I526" i="6" s="1"/>
  <c r="J526" i="6" s="1"/>
  <c r="J527" i="6" s="1"/>
  <c r="G82" i="7" s="1"/>
  <c r="I205" i="8" s="1"/>
  <c r="J205" i="8" s="1"/>
  <c r="K1026" i="6"/>
  <c r="J1173" i="6"/>
  <c r="G192" i="7" s="1"/>
  <c r="I508" i="6" s="1"/>
  <c r="J508" i="6" s="1"/>
  <c r="J511" i="6" s="1"/>
  <c r="G79" i="7" s="1"/>
  <c r="I203" i="8" s="1"/>
  <c r="J203" i="8" s="1"/>
  <c r="K199" i="6"/>
  <c r="L816" i="6"/>
  <c r="J1181" i="6"/>
  <c r="G193" i="7" s="1"/>
  <c r="I509" i="6" s="1"/>
  <c r="J509" i="6" s="1"/>
  <c r="L224" i="6"/>
  <c r="L349" i="6"/>
  <c r="J1240" i="6"/>
  <c r="G201" i="7" s="1"/>
  <c r="I534" i="6" s="1"/>
  <c r="J534" i="6" s="1"/>
  <c r="J535" i="6" s="1"/>
  <c r="G84" i="7" s="1"/>
  <c r="I206" i="8" s="1"/>
  <c r="J206" i="8" s="1"/>
  <c r="H326" i="6"/>
  <c r="I262" i="6"/>
  <c r="J262" i="6" s="1"/>
  <c r="J263" i="6" s="1"/>
  <c r="G41" i="7" s="1"/>
  <c r="I240" i="8" s="1"/>
  <c r="J240" i="8" s="1"/>
  <c r="J451" i="6"/>
  <c r="G70" i="7" s="1"/>
  <c r="L841" i="6"/>
  <c r="J842" i="6"/>
  <c r="H263" i="8"/>
  <c r="G15" i="9" s="1"/>
  <c r="H15" i="9" s="1"/>
  <c r="J294" i="6"/>
  <c r="G46" i="7" s="1"/>
  <c r="I192" i="8" s="1"/>
  <c r="J192" i="8" s="1"/>
  <c r="L1039" i="6"/>
  <c r="J315" i="8"/>
  <c r="I17" i="9" s="1"/>
  <c r="J17" i="9" s="1"/>
  <c r="L1026" i="6"/>
  <c r="J1027" i="6"/>
  <c r="G167" i="7" s="1"/>
  <c r="I400" i="8" s="1"/>
  <c r="J400" i="8" s="1"/>
  <c r="L400" i="8" s="1"/>
  <c r="I267" i="6"/>
  <c r="J267" i="6" s="1"/>
  <c r="J268" i="6" s="1"/>
  <c r="G42" i="7" s="1"/>
  <c r="I241" i="8" s="1"/>
  <c r="J241" i="8" s="1"/>
  <c r="J263" i="8" s="1"/>
  <c r="I15" i="9" s="1"/>
  <c r="J15" i="9" s="1"/>
  <c r="J1189" i="6"/>
  <c r="G194" i="7" s="1"/>
  <c r="I522" i="6" s="1"/>
  <c r="J522" i="6" s="1"/>
  <c r="J523" i="6" s="1"/>
  <c r="G81" i="7" s="1"/>
  <c r="I204" i="8" s="1"/>
  <c r="J204" i="8" s="1"/>
  <c r="H268" i="6"/>
  <c r="F42" i="7" s="1"/>
  <c r="G241" i="8" s="1"/>
  <c r="H241" i="8" s="1"/>
  <c r="J55" i="8"/>
  <c r="I8" i="9" s="1"/>
  <c r="J8" i="9" s="1"/>
  <c r="H56" i="7"/>
  <c r="H35" i="7"/>
  <c r="K104" i="6"/>
  <c r="L654" i="6"/>
  <c r="J1226" i="6"/>
  <c r="G199" i="7" s="1"/>
  <c r="I546" i="6" s="1"/>
  <c r="J546" i="6" s="1"/>
  <c r="J547" i="6" s="1"/>
  <c r="G87" i="7" s="1"/>
  <c r="I209" i="8" s="1"/>
  <c r="J209" i="8" s="1"/>
  <c r="L350" i="6"/>
  <c r="L403" i="8"/>
  <c r="J684" i="6"/>
  <c r="L683" i="6"/>
  <c r="I1068" i="6"/>
  <c r="J1068" i="6" s="1"/>
  <c r="G760" i="6"/>
  <c r="H760" i="6" s="1"/>
  <c r="H761" i="6" s="1"/>
  <c r="F124" i="7" s="1"/>
  <c r="G1188" i="6" s="1"/>
  <c r="H1188" i="6" s="1"/>
  <c r="F185" i="7"/>
  <c r="L1120" i="6"/>
  <c r="G472" i="6"/>
  <c r="H190" i="7"/>
  <c r="H100" i="7"/>
  <c r="H57" i="7"/>
  <c r="K433" i="6"/>
  <c r="F433" i="6"/>
  <c r="G114" i="6"/>
  <c r="H114" i="6" s="1"/>
  <c r="G127" i="6"/>
  <c r="H127" i="6" s="1"/>
  <c r="L678" i="6"/>
  <c r="J1020" i="6"/>
  <c r="K1020" i="6"/>
  <c r="F735" i="6"/>
  <c r="K735" i="6"/>
  <c r="J415" i="6"/>
  <c r="K415" i="6"/>
  <c r="L356" i="6"/>
  <c r="J443" i="6"/>
  <c r="L441" i="6"/>
  <c r="H64" i="7"/>
  <c r="H702" i="6"/>
  <c r="F113" i="7" s="1"/>
  <c r="G83" i="8" s="1"/>
  <c r="H83" i="8" s="1"/>
  <c r="H107" i="8" s="1"/>
  <c r="G10" i="9" s="1"/>
  <c r="H10" i="9" s="1"/>
  <c r="G231" i="6"/>
  <c r="H231" i="6" s="1"/>
  <c r="H232" i="6" s="1"/>
  <c r="F36" i="7" s="1"/>
  <c r="G61" i="8" s="1"/>
  <c r="H61" i="8" s="1"/>
  <c r="H81" i="8" s="1"/>
  <c r="G9" i="9" s="1"/>
  <c r="H9" i="9" s="1"/>
  <c r="K820" i="6"/>
  <c r="F165" i="7"/>
  <c r="L768" i="6"/>
  <c r="F769" i="6"/>
  <c r="L432" i="6"/>
  <c r="J434" i="6"/>
  <c r="G68" i="7" s="1"/>
  <c r="I1244" i="6" s="1"/>
  <c r="J1244" i="6" s="1"/>
  <c r="J1246" i="6" s="1"/>
  <c r="G202" i="7" s="1"/>
  <c r="I933" i="6" s="1"/>
  <c r="J933" i="6" s="1"/>
  <c r="J934" i="6" s="1"/>
  <c r="G154" i="7" s="1"/>
  <c r="I211" i="8" s="1"/>
  <c r="J211" i="8" s="1"/>
  <c r="E67" i="7"/>
  <c r="E455" i="6" s="1"/>
  <c r="I360" i="6"/>
  <c r="J360" i="6" s="1"/>
  <c r="J361" i="6" s="1"/>
  <c r="G58" i="7" s="1"/>
  <c r="I137" i="8" s="1"/>
  <c r="J137" i="8" s="1"/>
  <c r="L626" i="6"/>
  <c r="K113" i="6"/>
  <c r="L399" i="6"/>
  <c r="H170" i="7"/>
  <c r="H986" i="6"/>
  <c r="F160" i="7" s="1"/>
  <c r="G552" i="8" s="1"/>
  <c r="H552" i="8" s="1"/>
  <c r="H575" i="8" s="1"/>
  <c r="G28" i="9" s="1"/>
  <c r="H28" i="9" s="1"/>
  <c r="G239" i="6"/>
  <c r="H239" i="6" s="1"/>
  <c r="H240" i="6" s="1"/>
  <c r="F37" i="7" s="1"/>
  <c r="G62" i="8" s="1"/>
  <c r="H62" i="8" s="1"/>
  <c r="K432" i="6"/>
  <c r="F47" i="7"/>
  <c r="L300" i="6"/>
  <c r="J1014" i="6"/>
  <c r="K1014" i="6"/>
  <c r="L279" i="8"/>
  <c r="H133" i="7"/>
  <c r="L1045" i="6"/>
  <c r="H327" i="6"/>
  <c r="F51" i="7" s="1"/>
  <c r="G162" i="8" s="1"/>
  <c r="H162" i="8" s="1"/>
  <c r="L326" i="6"/>
  <c r="J81" i="8"/>
  <c r="I9" i="9" s="1"/>
  <c r="J9" i="9" s="1"/>
  <c r="H67" i="7"/>
  <c r="E486" i="6"/>
  <c r="E493" i="6"/>
  <c r="E463" i="6"/>
  <c r="H103" i="7"/>
  <c r="E284" i="8"/>
  <c r="E28" i="6"/>
  <c r="L27" i="6"/>
  <c r="G569" i="6"/>
  <c r="H569" i="6" s="1"/>
  <c r="G581" i="6"/>
  <c r="H581" i="6" s="1"/>
  <c r="G575" i="6"/>
  <c r="H575" i="6" s="1"/>
  <c r="F707" i="6"/>
  <c r="F985" i="6"/>
  <c r="F370" i="8"/>
  <c r="L370" i="8" s="1"/>
  <c r="K370" i="8"/>
  <c r="F409" i="8"/>
  <c r="L929" i="6"/>
  <c r="F930" i="6"/>
  <c r="J523" i="8"/>
  <c r="I25" i="9" s="1"/>
  <c r="L500" i="8"/>
  <c r="L523" i="8" s="1"/>
  <c r="H1108" i="6"/>
  <c r="K1108" i="6"/>
  <c r="F884" i="6"/>
  <c r="L881" i="6"/>
  <c r="F826" i="6"/>
  <c r="L824" i="6"/>
  <c r="H405" i="8"/>
  <c r="L405" i="8" s="1"/>
  <c r="K405" i="8"/>
  <c r="G1204" i="6"/>
  <c r="H1204" i="6" s="1"/>
  <c r="G1172" i="6"/>
  <c r="H1172" i="6" s="1"/>
  <c r="G1196" i="6"/>
  <c r="H1196" i="6" s="1"/>
  <c r="G1180" i="6"/>
  <c r="H1180" i="6" s="1"/>
  <c r="G450" i="6"/>
  <c r="H450" i="6" s="1"/>
  <c r="G458" i="6"/>
  <c r="H458" i="6" s="1"/>
  <c r="G466" i="6"/>
  <c r="H466" i="6" s="1"/>
  <c r="G518" i="6"/>
  <c r="H518" i="6" s="1"/>
  <c r="F632" i="6"/>
  <c r="L629" i="6"/>
  <c r="K242" i="8"/>
  <c r="F242" i="8"/>
  <c r="L242" i="8" s="1"/>
  <c r="F878" i="6"/>
  <c r="L875" i="6"/>
  <c r="F695" i="6"/>
  <c r="H104" i="7"/>
  <c r="E901" i="6"/>
  <c r="E793" i="6"/>
  <c r="F293" i="6"/>
  <c r="L293" i="6" s="1"/>
  <c r="K293" i="6"/>
  <c r="F418" i="8"/>
  <c r="F138" i="8"/>
  <c r="L138" i="8" s="1"/>
  <c r="K138" i="8"/>
  <c r="L84" i="6"/>
  <c r="E85" i="6"/>
  <c r="F167" i="6"/>
  <c r="L167" i="6" s="1"/>
  <c r="K167" i="6"/>
  <c r="K944" i="6"/>
  <c r="F944" i="6"/>
  <c r="L944" i="6" s="1"/>
  <c r="H59" i="7"/>
  <c r="I371" i="6"/>
  <c r="E1201" i="6"/>
  <c r="E939" i="6"/>
  <c r="H109" i="7"/>
  <c r="E1084" i="6"/>
  <c r="H149" i="7"/>
  <c r="E1094" i="6"/>
  <c r="E1089" i="6"/>
  <c r="E912" i="6"/>
  <c r="F1099" i="6"/>
  <c r="H159" i="8"/>
  <c r="G12" i="9" s="1"/>
  <c r="H12" i="9" s="1"/>
  <c r="F344" i="6"/>
  <c r="L343" i="6"/>
  <c r="L13" i="6"/>
  <c r="E14" i="6"/>
  <c r="F129" i="6"/>
  <c r="L820" i="6"/>
  <c r="F821" i="6"/>
  <c r="I963" i="6"/>
  <c r="J963" i="6" s="1"/>
  <c r="I974" i="6"/>
  <c r="J974" i="6" s="1"/>
  <c r="E74" i="6"/>
  <c r="L73" i="6"/>
  <c r="F866" i="6"/>
  <c r="L864" i="6"/>
  <c r="F219" i="6"/>
  <c r="L217" i="6"/>
  <c r="F445" i="8"/>
  <c r="E22" i="9" s="1"/>
  <c r="L421" i="8"/>
  <c r="L445" i="8" s="1"/>
  <c r="F116" i="6"/>
  <c r="F372" i="6"/>
  <c r="F746" i="6"/>
  <c r="L745" i="6"/>
  <c r="F314" i="6"/>
  <c r="L314" i="6" s="1"/>
  <c r="K314" i="6"/>
  <c r="L991" i="6"/>
  <c r="F993" i="6"/>
  <c r="F719" i="6"/>
  <c r="L718" i="6"/>
  <c r="F847" i="6"/>
  <c r="H140" i="7"/>
  <c r="E144" i="8"/>
  <c r="F627" i="8"/>
  <c r="E30" i="9" s="1"/>
  <c r="L603" i="8"/>
  <c r="L627" i="8" s="1"/>
  <c r="F168" i="6"/>
  <c r="L158" i="6"/>
  <c r="F398" i="8"/>
  <c r="L791" i="6"/>
  <c r="F665" i="6"/>
  <c r="K665" i="6"/>
  <c r="F861" i="6"/>
  <c r="L859" i="6"/>
  <c r="F836" i="6"/>
  <c r="L834" i="6"/>
  <c r="F404" i="8"/>
  <c r="L404" i="8" s="1"/>
  <c r="K404" i="8"/>
  <c r="H39" i="7"/>
  <c r="E671" i="6"/>
  <c r="F1103" i="6"/>
  <c r="H115" i="7"/>
  <c r="E722" i="6"/>
  <c r="E727" i="6"/>
  <c r="L699" i="6"/>
  <c r="F115" i="6"/>
  <c r="F578" i="8"/>
  <c r="I126" i="6"/>
  <c r="L785" i="6"/>
  <c r="K1137" i="6"/>
  <c r="F1137" i="6"/>
  <c r="L1137" i="6" s="1"/>
  <c r="H728" i="6"/>
  <c r="F118" i="7" s="1"/>
  <c r="H1129" i="6"/>
  <c r="L1129" i="6" s="1"/>
  <c r="K1129" i="6"/>
  <c r="F399" i="8"/>
  <c r="H169" i="7"/>
  <c r="E402" i="8"/>
  <c r="F128" i="6"/>
  <c r="F154" i="6"/>
  <c r="L151" i="6"/>
  <c r="F407" i="8"/>
  <c r="E751" i="6"/>
  <c r="L750" i="6"/>
  <c r="F1127" i="6"/>
  <c r="L1127" i="6" s="1"/>
  <c r="K1127" i="6"/>
  <c r="K410" i="8"/>
  <c r="E7" i="6"/>
  <c r="L6" i="6"/>
  <c r="L325" i="6"/>
  <c r="F327" i="6"/>
  <c r="I481" i="6"/>
  <c r="J481" i="6" s="1"/>
  <c r="J482" i="6" s="1"/>
  <c r="G75" i="7" s="1"/>
  <c r="I199" i="8" s="1"/>
  <c r="J199" i="8" s="1"/>
  <c r="I197" i="8"/>
  <c r="J197" i="8" s="1"/>
  <c r="G290" i="6"/>
  <c r="H290" i="6" s="1"/>
  <c r="G941" i="6"/>
  <c r="H941" i="6" s="1"/>
  <c r="H1139" i="6"/>
  <c r="K1139" i="6"/>
  <c r="F497" i="8"/>
  <c r="E24" i="9" s="1"/>
  <c r="L473" i="8"/>
  <c r="L497" i="8" s="1"/>
  <c r="F360" i="6"/>
  <c r="F151" i="8"/>
  <c r="L151" i="8" s="1"/>
  <c r="K151" i="8"/>
  <c r="F310" i="6"/>
  <c r="K397" i="8"/>
  <c r="F397" i="8"/>
  <c r="L397" i="8" s="1"/>
  <c r="F393" i="6"/>
  <c r="L392" i="6"/>
  <c r="H1113" i="6"/>
  <c r="K1113" i="6"/>
  <c r="L410" i="8"/>
  <c r="L870" i="6"/>
  <c r="F872" i="6"/>
  <c r="E35" i="6"/>
  <c r="L34" i="6"/>
  <c r="L950" i="6"/>
  <c r="F951" i="6"/>
  <c r="J468" i="6"/>
  <c r="G72" i="7" s="1"/>
  <c r="I960" i="6" s="1"/>
  <c r="J960" i="6" s="1"/>
  <c r="G1147" i="6"/>
  <c r="F1068" i="6"/>
  <c r="H44" i="7"/>
  <c r="E283" i="6"/>
  <c r="F831" i="6"/>
  <c r="L830" i="6"/>
  <c r="L66" i="6"/>
  <c r="E67" i="6"/>
  <c r="K525" i="8"/>
  <c r="F525" i="8"/>
  <c r="F896" i="6"/>
  <c r="L895" i="6"/>
  <c r="F1063" i="6"/>
  <c r="F261" i="6"/>
  <c r="L261" i="6" s="1"/>
  <c r="K261" i="6"/>
  <c r="J1233" i="6"/>
  <c r="G200" i="7" s="1"/>
  <c r="G111" i="7"/>
  <c r="L690" i="6"/>
  <c r="E21" i="6"/>
  <c r="L20" i="6"/>
  <c r="K1073" i="6"/>
  <c r="F1073" i="6"/>
  <c r="L1073" i="6" s="1"/>
  <c r="G1074" i="6" s="1"/>
  <c r="H12" i="7"/>
  <c r="E410" i="6"/>
  <c r="L1200" i="6"/>
  <c r="G289" i="6"/>
  <c r="H289" i="6" s="1"/>
  <c r="G940" i="6"/>
  <c r="H940" i="6" s="1"/>
  <c r="K9" i="8"/>
  <c r="F9" i="8"/>
  <c r="L9" i="8" s="1"/>
  <c r="F701" i="6"/>
  <c r="F266" i="6"/>
  <c r="L266" i="6" s="1"/>
  <c r="K266" i="6"/>
  <c r="J653" i="8"/>
  <c r="I31" i="9" s="1"/>
  <c r="L629" i="8"/>
  <c r="L653" i="8" s="1"/>
  <c r="F339" i="6"/>
  <c r="L338" i="6"/>
  <c r="E46" i="6"/>
  <c r="L45" i="6"/>
  <c r="L956" i="6"/>
  <c r="F957" i="6"/>
  <c r="F477" i="6"/>
  <c r="K477" i="6"/>
  <c r="E972" i="6"/>
  <c r="E961" i="6"/>
  <c r="F262" i="6"/>
  <c r="K262" i="6"/>
  <c r="F267" i="6"/>
  <c r="G99" i="7"/>
  <c r="L621" i="6"/>
  <c r="F582" i="6"/>
  <c r="K582" i="6"/>
  <c r="F576" i="6"/>
  <c r="K576" i="6"/>
  <c r="K570" i="6"/>
  <c r="F570" i="6"/>
  <c r="E288" i="6"/>
  <c r="K288" i="6" s="1"/>
  <c r="F288" i="6"/>
  <c r="F383" i="6"/>
  <c r="K383" i="6"/>
  <c r="L367" i="6"/>
  <c r="F309" i="6"/>
  <c r="K309" i="6"/>
  <c r="F174" i="6"/>
  <c r="K174" i="6"/>
  <c r="E31" i="7"/>
  <c r="L104" i="6"/>
  <c r="J105" i="6"/>
  <c r="L97" i="6"/>
  <c r="J98" i="6"/>
  <c r="E1177" i="6" l="1"/>
  <c r="E1216" i="6"/>
  <c r="E1223" i="6"/>
  <c r="L781" i="6"/>
  <c r="H782" i="6"/>
  <c r="L1068" i="6"/>
  <c r="G1069" i="6" s="1"/>
  <c r="H1069" i="6" s="1"/>
  <c r="E1237" i="6"/>
  <c r="F1237" i="6" s="1"/>
  <c r="E1209" i="6"/>
  <c r="K1209" i="6" s="1"/>
  <c r="H167" i="7"/>
  <c r="K267" i="6"/>
  <c r="E1185" i="6"/>
  <c r="L415" i="6"/>
  <c r="J416" i="6"/>
  <c r="G66" i="7" s="1"/>
  <c r="I1002" i="6" s="1"/>
  <c r="J1002" i="6" s="1"/>
  <c r="K360" i="6"/>
  <c r="K1068" i="6"/>
  <c r="E515" i="6"/>
  <c r="L1027" i="6"/>
  <c r="E447" i="6"/>
  <c r="F447" i="6" s="1"/>
  <c r="L447" i="6" s="1"/>
  <c r="E1169" i="6"/>
  <c r="K1169" i="6" s="1"/>
  <c r="G138" i="7"/>
  <c r="L842" i="6"/>
  <c r="E1230" i="6"/>
  <c r="I542" i="6"/>
  <c r="J542" i="6" s="1"/>
  <c r="J543" i="6" s="1"/>
  <c r="G86" i="7" s="1"/>
  <c r="I208" i="8" s="1"/>
  <c r="J208" i="8" s="1"/>
  <c r="E557" i="6"/>
  <c r="G110" i="7"/>
  <c r="L684" i="6"/>
  <c r="K400" i="8"/>
  <c r="E1193" i="6"/>
  <c r="F1193" i="6" s="1"/>
  <c r="J1021" i="6"/>
  <c r="L1020" i="6"/>
  <c r="H945" i="6"/>
  <c r="F155" i="7" s="1"/>
  <c r="G212" i="8" s="1"/>
  <c r="H212" i="8" s="1"/>
  <c r="H294" i="6"/>
  <c r="F46" i="7" s="1"/>
  <c r="G192" i="8" s="1"/>
  <c r="H192" i="8" s="1"/>
  <c r="G69" i="7"/>
  <c r="L443" i="6"/>
  <c r="E501" i="6"/>
  <c r="F501" i="6" s="1"/>
  <c r="L501" i="6" s="1"/>
  <c r="H472" i="6"/>
  <c r="K472" i="6"/>
  <c r="J1015" i="6"/>
  <c r="L1014" i="6"/>
  <c r="G310" i="6"/>
  <c r="H47" i="7"/>
  <c r="G398" i="8"/>
  <c r="G418" i="8"/>
  <c r="H185" i="7"/>
  <c r="E125" i="7"/>
  <c r="L769" i="6"/>
  <c r="L433" i="6"/>
  <c r="F434" i="6"/>
  <c r="L735" i="6"/>
  <c r="F736" i="6"/>
  <c r="F361" i="6"/>
  <c r="L360" i="6"/>
  <c r="L327" i="6"/>
  <c r="E51" i="7"/>
  <c r="J126" i="6"/>
  <c r="L126" i="6" s="1"/>
  <c r="K126" i="6"/>
  <c r="F1104" i="6"/>
  <c r="L665" i="6"/>
  <c r="F666" i="6"/>
  <c r="K22" i="9"/>
  <c r="F22" i="9"/>
  <c r="L22" i="9" s="1"/>
  <c r="E134" i="7"/>
  <c r="L821" i="6"/>
  <c r="F939" i="6"/>
  <c r="E101" i="7"/>
  <c r="L632" i="6"/>
  <c r="F28" i="6"/>
  <c r="K28" i="6"/>
  <c r="K1177" i="6"/>
  <c r="F1177" i="6"/>
  <c r="F671" i="6"/>
  <c r="K671" i="6"/>
  <c r="E139" i="7"/>
  <c r="E55" i="7"/>
  <c r="L344" i="6"/>
  <c r="F1201" i="6"/>
  <c r="F901" i="6"/>
  <c r="K901" i="6"/>
  <c r="L826" i="6"/>
  <c r="E135" i="7"/>
  <c r="E24" i="7"/>
  <c r="L154" i="6"/>
  <c r="L219" i="6"/>
  <c r="E34" i="7"/>
  <c r="F1216" i="6"/>
  <c r="K1216" i="6"/>
  <c r="F67" i="6"/>
  <c r="K67" i="6"/>
  <c r="H31" i="7"/>
  <c r="E65" i="8"/>
  <c r="H1114" i="6"/>
  <c r="L1113" i="6"/>
  <c r="F24" i="9"/>
  <c r="L24" i="9" s="1"/>
  <c r="T24" i="9" s="1"/>
  <c r="E28" i="10" s="1"/>
  <c r="K24" i="9"/>
  <c r="E116" i="7"/>
  <c r="L719" i="6"/>
  <c r="J371" i="6"/>
  <c r="K371" i="6"/>
  <c r="E145" i="7"/>
  <c r="L884" i="6"/>
  <c r="K284" i="8"/>
  <c r="F284" i="8"/>
  <c r="L284" i="8" s="1"/>
  <c r="F1223" i="6"/>
  <c r="K1223" i="6"/>
  <c r="L339" i="6"/>
  <c r="E54" i="7"/>
  <c r="I550" i="6"/>
  <c r="J550" i="6" s="1"/>
  <c r="J553" i="6" s="1"/>
  <c r="G88" i="7" s="1"/>
  <c r="I210" i="8" s="1"/>
  <c r="J210" i="8" s="1"/>
  <c r="I538" i="6"/>
  <c r="J538" i="6" s="1"/>
  <c r="J539" i="6" s="1"/>
  <c r="G85" i="7" s="1"/>
  <c r="I207" i="8" s="1"/>
  <c r="J207" i="8" s="1"/>
  <c r="F7" i="6"/>
  <c r="K7" i="6"/>
  <c r="L866" i="6"/>
  <c r="E142" i="7"/>
  <c r="F1100" i="6"/>
  <c r="F1230" i="6"/>
  <c r="K1230" i="6"/>
  <c r="K410" i="6"/>
  <c r="F410" i="6"/>
  <c r="E136" i="7"/>
  <c r="L831" i="6"/>
  <c r="L393" i="6"/>
  <c r="E63" i="7"/>
  <c r="H1140" i="6"/>
  <c r="F187" i="7" s="1"/>
  <c r="G369" i="8" s="1"/>
  <c r="H369" i="8" s="1"/>
  <c r="H393" i="8" s="1"/>
  <c r="G20" i="9" s="1"/>
  <c r="H20" i="9" s="1"/>
  <c r="L1139" i="6"/>
  <c r="F402" i="8"/>
  <c r="L402" i="8" s="1"/>
  <c r="K402" i="8"/>
  <c r="L993" i="6"/>
  <c r="E161" i="7"/>
  <c r="H1130" i="6"/>
  <c r="F186" i="7" s="1"/>
  <c r="G33" i="8" s="1"/>
  <c r="H33" i="8" s="1"/>
  <c r="H1109" i="6"/>
  <c r="L1108" i="6"/>
  <c r="F463" i="6"/>
  <c r="L463" i="6" s="1"/>
  <c r="K463" i="6"/>
  <c r="J31" i="9"/>
  <c r="L31" i="9" s="1"/>
  <c r="T31" i="9" s="1"/>
  <c r="K31" i="9"/>
  <c r="F283" i="6"/>
  <c r="K283" i="6"/>
  <c r="L951" i="6"/>
  <c r="E156" i="7"/>
  <c r="L836" i="6"/>
  <c r="E137" i="7"/>
  <c r="E121" i="7"/>
  <c r="L746" i="6"/>
  <c r="F912" i="6"/>
  <c r="K912" i="6"/>
  <c r="F708" i="6"/>
  <c r="K493" i="6"/>
  <c r="F493" i="6"/>
  <c r="L493" i="6" s="1"/>
  <c r="F1185" i="6"/>
  <c r="K1185" i="6"/>
  <c r="H1074" i="6"/>
  <c r="K1074" i="6"/>
  <c r="G1239" i="6"/>
  <c r="H1239" i="6" s="1"/>
  <c r="H1240" i="6" s="1"/>
  <c r="F201" i="7" s="1"/>
  <c r="G534" i="6" s="1"/>
  <c r="H534" i="6" s="1"/>
  <c r="H535" i="6" s="1"/>
  <c r="F84" i="7" s="1"/>
  <c r="G206" i="8" s="1"/>
  <c r="H206" i="8" s="1"/>
  <c r="G1232" i="6"/>
  <c r="H1232" i="6" s="1"/>
  <c r="H1233" i="6" s="1"/>
  <c r="F200" i="7" s="1"/>
  <c r="G1225" i="6"/>
  <c r="H1225" i="6" s="1"/>
  <c r="H1226" i="6" s="1"/>
  <c r="F199" i="7" s="1"/>
  <c r="G1218" i="6"/>
  <c r="H1218" i="6" s="1"/>
  <c r="H1219" i="6" s="1"/>
  <c r="F198" i="7" s="1"/>
  <c r="G467" i="6" s="1"/>
  <c r="H467" i="6" s="1"/>
  <c r="G1211" i="6"/>
  <c r="H1211" i="6" s="1"/>
  <c r="H1212" i="6" s="1"/>
  <c r="F197" i="7" s="1"/>
  <c r="G551" i="6" s="1"/>
  <c r="H551" i="6" s="1"/>
  <c r="G1179" i="6"/>
  <c r="H1179" i="6" s="1"/>
  <c r="H1181" i="6" s="1"/>
  <c r="F193" i="7" s="1"/>
  <c r="G509" i="6" s="1"/>
  <c r="H509" i="6" s="1"/>
  <c r="G1203" i="6"/>
  <c r="H1203" i="6" s="1"/>
  <c r="H1205" i="6" s="1"/>
  <c r="F196" i="7" s="1"/>
  <c r="G530" i="6" s="1"/>
  <c r="H530" i="6" s="1"/>
  <c r="H531" i="6" s="1"/>
  <c r="F83" i="7" s="1"/>
  <c r="G1171" i="6"/>
  <c r="H1171" i="6" s="1"/>
  <c r="H1173" i="6" s="1"/>
  <c r="F192" i="7" s="1"/>
  <c r="G508" i="6" s="1"/>
  <c r="H508" i="6" s="1"/>
  <c r="G1195" i="6"/>
  <c r="H1195" i="6" s="1"/>
  <c r="H1197" i="6" s="1"/>
  <c r="F195" i="7" s="1"/>
  <c r="G526" i="6" s="1"/>
  <c r="H526" i="6" s="1"/>
  <c r="H527" i="6" s="1"/>
  <c r="F82" i="7" s="1"/>
  <c r="G205" i="8" s="1"/>
  <c r="H205" i="8" s="1"/>
  <c r="G1187" i="6"/>
  <c r="H1187" i="6" s="1"/>
  <c r="H1189" i="6" s="1"/>
  <c r="F194" i="7" s="1"/>
  <c r="G522" i="6" s="1"/>
  <c r="H522" i="6" s="1"/>
  <c r="H523" i="6" s="1"/>
  <c r="F81" i="7" s="1"/>
  <c r="G204" i="8" s="1"/>
  <c r="H204" i="8" s="1"/>
  <c r="G449" i="6"/>
  <c r="H449" i="6" s="1"/>
  <c r="H451" i="6" s="1"/>
  <c r="F70" i="7" s="1"/>
  <c r="G488" i="6"/>
  <c r="H488" i="6" s="1"/>
  <c r="H489" i="6" s="1"/>
  <c r="F76" i="7" s="1"/>
  <c r="G200" i="8" s="1"/>
  <c r="H200" i="8" s="1"/>
  <c r="G559" i="6"/>
  <c r="H559" i="6" s="1"/>
  <c r="H560" i="6" s="1"/>
  <c r="F89" i="7" s="1"/>
  <c r="G495" i="6"/>
  <c r="H495" i="6" s="1"/>
  <c r="H497" i="6" s="1"/>
  <c r="F77" i="7" s="1"/>
  <c r="G201" i="8" s="1"/>
  <c r="H201" i="8" s="1"/>
  <c r="G465" i="6"/>
  <c r="H465" i="6" s="1"/>
  <c r="G457" i="6"/>
  <c r="H457" i="6" s="1"/>
  <c r="H459" i="6" s="1"/>
  <c r="F71" i="7" s="1"/>
  <c r="G198" i="8" s="1"/>
  <c r="H198" i="8" s="1"/>
  <c r="G517" i="6"/>
  <c r="H517" i="6" s="1"/>
  <c r="H519" i="6" s="1"/>
  <c r="F80" i="7" s="1"/>
  <c r="G507" i="6" s="1"/>
  <c r="H507" i="6" s="1"/>
  <c r="G503" i="6"/>
  <c r="H503" i="6" s="1"/>
  <c r="H504" i="6" s="1"/>
  <c r="F78" i="7" s="1"/>
  <c r="G202" i="8" s="1"/>
  <c r="H202" i="8" s="1"/>
  <c r="E25" i="7"/>
  <c r="L168" i="6"/>
  <c r="E60" i="7"/>
  <c r="F601" i="8"/>
  <c r="E29" i="9" s="1"/>
  <c r="F1089" i="6"/>
  <c r="L1089" i="6" s="1"/>
  <c r="G1090" i="6" s="1"/>
  <c r="K1089" i="6"/>
  <c r="E144" i="7"/>
  <c r="L878" i="6"/>
  <c r="J25" i="9"/>
  <c r="L25" i="9" s="1"/>
  <c r="T25" i="9" s="1"/>
  <c r="K25" i="9"/>
  <c r="F515" i="6"/>
  <c r="L515" i="6" s="1"/>
  <c r="K515" i="6"/>
  <c r="F727" i="6"/>
  <c r="L727" i="6" s="1"/>
  <c r="K727" i="6"/>
  <c r="K1094" i="6"/>
  <c r="F1094" i="6"/>
  <c r="L1094" i="6" s="1"/>
  <c r="G1095" i="6" s="1"/>
  <c r="L930" i="6"/>
  <c r="E153" i="7"/>
  <c r="F455" i="6"/>
  <c r="L455" i="6" s="1"/>
  <c r="K455" i="6"/>
  <c r="F557" i="6"/>
  <c r="L557" i="6" s="1"/>
  <c r="K557" i="6"/>
  <c r="K722" i="6"/>
  <c r="F722" i="6"/>
  <c r="F30" i="9"/>
  <c r="L30" i="9" s="1"/>
  <c r="K30" i="9"/>
  <c r="F74" i="6"/>
  <c r="K74" i="6"/>
  <c r="K486" i="6"/>
  <c r="F486" i="6"/>
  <c r="L486" i="6" s="1"/>
  <c r="K1193" i="6"/>
  <c r="I707" i="6"/>
  <c r="H111" i="7"/>
  <c r="E157" i="7"/>
  <c r="L957" i="6"/>
  <c r="L896" i="6"/>
  <c r="E147" i="7"/>
  <c r="F35" i="6"/>
  <c r="K35" i="6"/>
  <c r="F751" i="6"/>
  <c r="K751" i="6"/>
  <c r="L861" i="6"/>
  <c r="E141" i="7"/>
  <c r="F144" i="8"/>
  <c r="L144" i="8" s="1"/>
  <c r="K144" i="8"/>
  <c r="F14" i="6"/>
  <c r="K14" i="6"/>
  <c r="F1084" i="6"/>
  <c r="L1084" i="6" s="1"/>
  <c r="G1085" i="6" s="1"/>
  <c r="K1084" i="6"/>
  <c r="F46" i="6"/>
  <c r="K46" i="6"/>
  <c r="F21" i="6"/>
  <c r="K21" i="6"/>
  <c r="F549" i="8"/>
  <c r="E27" i="9" s="1"/>
  <c r="L525" i="8"/>
  <c r="L549" i="8" s="1"/>
  <c r="H1147" i="6"/>
  <c r="K1147" i="6"/>
  <c r="E143" i="7"/>
  <c r="L872" i="6"/>
  <c r="F85" i="6"/>
  <c r="K85" i="6"/>
  <c r="F793" i="6"/>
  <c r="F478" i="6"/>
  <c r="L477" i="6"/>
  <c r="F961" i="6"/>
  <c r="F972" i="6"/>
  <c r="F268" i="6"/>
  <c r="L267" i="6"/>
  <c r="F263" i="6"/>
  <c r="L262" i="6"/>
  <c r="I564" i="6"/>
  <c r="H99" i="7"/>
  <c r="L582" i="6"/>
  <c r="L576" i="6"/>
  <c r="L570" i="6"/>
  <c r="L288" i="6"/>
  <c r="F384" i="6"/>
  <c r="L383" i="6"/>
  <c r="F315" i="6"/>
  <c r="L309" i="6"/>
  <c r="F175" i="6"/>
  <c r="L174" i="6"/>
  <c r="G19" i="7"/>
  <c r="L105" i="6"/>
  <c r="G18" i="7"/>
  <c r="L98" i="6"/>
  <c r="K501" i="6" l="1"/>
  <c r="K1237" i="6"/>
  <c r="H110" i="7"/>
  <c r="I985" i="6"/>
  <c r="I701" i="6"/>
  <c r="I1063" i="6"/>
  <c r="I695" i="6"/>
  <c r="F1169" i="6"/>
  <c r="L1169" i="6" s="1"/>
  <c r="K447" i="6"/>
  <c r="F1209" i="6"/>
  <c r="F127" i="7"/>
  <c r="L782" i="6"/>
  <c r="K1069" i="6"/>
  <c r="I846" i="6"/>
  <c r="H138" i="7"/>
  <c r="H511" i="6"/>
  <c r="F79" i="7" s="1"/>
  <c r="G203" i="8" s="1"/>
  <c r="H203" i="8" s="1"/>
  <c r="H398" i="8"/>
  <c r="L736" i="6"/>
  <c r="E119" i="7"/>
  <c r="E68" i="7"/>
  <c r="L434" i="6"/>
  <c r="H310" i="6"/>
  <c r="K310" i="6"/>
  <c r="H473" i="6"/>
  <c r="L472" i="6"/>
  <c r="H418" i="8"/>
  <c r="L418" i="8" s="1"/>
  <c r="K418" i="8"/>
  <c r="E787" i="6"/>
  <c r="H125" i="7"/>
  <c r="G165" i="7"/>
  <c r="L1015" i="6"/>
  <c r="I939" i="6"/>
  <c r="I1201" i="6"/>
  <c r="H69" i="7"/>
  <c r="G166" i="7"/>
  <c r="L1021" i="6"/>
  <c r="E27" i="10"/>
  <c r="H143" i="7"/>
  <c r="E976" i="6"/>
  <c r="E965" i="6"/>
  <c r="H147" i="7"/>
  <c r="E147" i="8"/>
  <c r="L1147" i="6"/>
  <c r="H1150" i="6"/>
  <c r="F188" i="7" s="1"/>
  <c r="G34" i="8" s="1"/>
  <c r="H34" i="8" s="1"/>
  <c r="H55" i="8" s="1"/>
  <c r="G8" i="9" s="1"/>
  <c r="H8" i="9" s="1"/>
  <c r="L14" i="6"/>
  <c r="F16" i="6"/>
  <c r="F723" i="6"/>
  <c r="L722" i="6"/>
  <c r="H468" i="6"/>
  <c r="F72" i="7" s="1"/>
  <c r="G960" i="6" s="1"/>
  <c r="H960" i="6" s="1"/>
  <c r="G546" i="6"/>
  <c r="H546" i="6" s="1"/>
  <c r="H547" i="6" s="1"/>
  <c r="F87" i="7" s="1"/>
  <c r="G209" i="8" s="1"/>
  <c r="H209" i="8" s="1"/>
  <c r="G542" i="6"/>
  <c r="H542" i="6" s="1"/>
  <c r="H543" i="6" s="1"/>
  <c r="F86" i="7" s="1"/>
  <c r="G208" i="8" s="1"/>
  <c r="H208" i="8" s="1"/>
  <c r="L28" i="6"/>
  <c r="F30" i="6"/>
  <c r="H144" i="7"/>
  <c r="E977" i="6"/>
  <c r="E966" i="6"/>
  <c r="G550" i="6"/>
  <c r="H550" i="6" s="1"/>
  <c r="H553" i="6" s="1"/>
  <c r="F88" i="7" s="1"/>
  <c r="G210" i="8" s="1"/>
  <c r="H210" i="8" s="1"/>
  <c r="G538" i="6"/>
  <c r="H538" i="6" s="1"/>
  <c r="H539" i="6" s="1"/>
  <c r="F85" i="7" s="1"/>
  <c r="G207" i="8" s="1"/>
  <c r="H207" i="8" s="1"/>
  <c r="H142" i="7"/>
  <c r="E146" i="8"/>
  <c r="L1223" i="6"/>
  <c r="F184" i="7"/>
  <c r="L1114" i="6"/>
  <c r="E182" i="7"/>
  <c r="H157" i="7"/>
  <c r="E190" i="8"/>
  <c r="F27" i="9"/>
  <c r="K27" i="9"/>
  <c r="G974" i="6"/>
  <c r="H974" i="6" s="1"/>
  <c r="G963" i="6"/>
  <c r="H963" i="6" s="1"/>
  <c r="L912" i="6"/>
  <c r="F913" i="6"/>
  <c r="L1237" i="6"/>
  <c r="H63" i="7"/>
  <c r="E196" i="8"/>
  <c r="H101" i="7"/>
  <c r="E243" i="8"/>
  <c r="J707" i="6"/>
  <c r="K707" i="6"/>
  <c r="H1090" i="6"/>
  <c r="K1090" i="6"/>
  <c r="E7" i="8"/>
  <c r="H24" i="7"/>
  <c r="E163" i="8"/>
  <c r="H55" i="7"/>
  <c r="E145" i="8"/>
  <c r="H141" i="7"/>
  <c r="E510" i="6"/>
  <c r="G481" i="6"/>
  <c r="H481" i="6" s="1"/>
  <c r="H482" i="6" s="1"/>
  <c r="F75" i="7" s="1"/>
  <c r="G199" i="8" s="1"/>
  <c r="H199" i="8" s="1"/>
  <c r="G197" i="8"/>
  <c r="H197" i="8" s="1"/>
  <c r="E759" i="6"/>
  <c r="H121" i="7"/>
  <c r="F65" i="8"/>
  <c r="L65" i="8" s="1"/>
  <c r="K65" i="8"/>
  <c r="H18" i="7"/>
  <c r="I115" i="6"/>
  <c r="I128" i="6"/>
  <c r="F29" i="9"/>
  <c r="F794" i="6"/>
  <c r="L1193" i="6"/>
  <c r="H137" i="7"/>
  <c r="E142" i="8"/>
  <c r="E141" i="8"/>
  <c r="H136" i="7"/>
  <c r="H145" i="7"/>
  <c r="E978" i="6"/>
  <c r="E967" i="6"/>
  <c r="L1209" i="6"/>
  <c r="E143" i="8"/>
  <c r="H51" i="7"/>
  <c r="E162" i="8"/>
  <c r="H1070" i="6"/>
  <c r="L1069" i="6"/>
  <c r="L21" i="6"/>
  <c r="F23" i="6"/>
  <c r="H19" i="7"/>
  <c r="I116" i="6"/>
  <c r="I129" i="6"/>
  <c r="L46" i="6"/>
  <c r="F48" i="6"/>
  <c r="E244" i="8"/>
  <c r="H153" i="7"/>
  <c r="E887" i="6"/>
  <c r="H1075" i="6"/>
  <c r="L1074" i="6"/>
  <c r="F183" i="7"/>
  <c r="L1109" i="6"/>
  <c r="L410" i="6"/>
  <c r="L7" i="6"/>
  <c r="F9" i="6"/>
  <c r="H134" i="7"/>
  <c r="E139" i="8"/>
  <c r="L751" i="6"/>
  <c r="F752" i="6"/>
  <c r="H156" i="7"/>
  <c r="E189" i="8"/>
  <c r="J372" i="6"/>
  <c r="L371" i="6"/>
  <c r="L67" i="6"/>
  <c r="F69" i="6"/>
  <c r="L85" i="6"/>
  <c r="F87" i="6"/>
  <c r="H1095" i="6"/>
  <c r="K1095" i="6"/>
  <c r="E8" i="8"/>
  <c r="H25" i="7"/>
  <c r="G568" i="6"/>
  <c r="H568" i="6" s="1"/>
  <c r="H571" i="6" s="1"/>
  <c r="F91" i="7" s="1"/>
  <c r="G274" i="8" s="1"/>
  <c r="H274" i="8" s="1"/>
  <c r="G563" i="6"/>
  <c r="H563" i="6" s="1"/>
  <c r="H565" i="6" s="1"/>
  <c r="F90" i="7" s="1"/>
  <c r="G273" i="8" s="1"/>
  <c r="H273" i="8" s="1"/>
  <c r="G574" i="6"/>
  <c r="H574" i="6" s="1"/>
  <c r="H577" i="6" s="1"/>
  <c r="F92" i="7" s="1"/>
  <c r="G275" i="8" s="1"/>
  <c r="H275" i="8" s="1"/>
  <c r="G580" i="6"/>
  <c r="H580" i="6" s="1"/>
  <c r="H585" i="6" s="1"/>
  <c r="F93" i="7" s="1"/>
  <c r="G276" i="8" s="1"/>
  <c r="H276" i="8" s="1"/>
  <c r="L1185" i="6"/>
  <c r="H161" i="7"/>
  <c r="E1059" i="6"/>
  <c r="E395" i="8"/>
  <c r="H135" i="7"/>
  <c r="E140" i="8"/>
  <c r="F672" i="6"/>
  <c r="L671" i="6"/>
  <c r="L361" i="6"/>
  <c r="E58" i="7"/>
  <c r="L35" i="6"/>
  <c r="F37" i="6"/>
  <c r="L74" i="6"/>
  <c r="F76" i="6"/>
  <c r="L1230" i="6"/>
  <c r="E726" i="6"/>
  <c r="E943" i="6"/>
  <c r="H116" i="7"/>
  <c r="E292" i="6"/>
  <c r="L1216" i="6"/>
  <c r="L1177" i="6"/>
  <c r="F284" i="6"/>
  <c r="L283" i="6"/>
  <c r="E283" i="8"/>
  <c r="H54" i="7"/>
  <c r="H34" i="7"/>
  <c r="E64" i="8"/>
  <c r="L666" i="6"/>
  <c r="E107" i="7"/>
  <c r="H1085" i="6"/>
  <c r="K1085" i="6"/>
  <c r="E114" i="7"/>
  <c r="E181" i="7"/>
  <c r="F902" i="6"/>
  <c r="L901" i="6"/>
  <c r="E74" i="7"/>
  <c r="L478" i="6"/>
  <c r="E41" i="7"/>
  <c r="L263" i="6"/>
  <c r="E42" i="7"/>
  <c r="L268" i="6"/>
  <c r="J564" i="6"/>
  <c r="K564" i="6"/>
  <c r="E61" i="7"/>
  <c r="L384" i="6"/>
  <c r="E49" i="7"/>
  <c r="E26" i="7"/>
  <c r="L175" i="6"/>
  <c r="J846" i="6" l="1"/>
  <c r="K846" i="6"/>
  <c r="G793" i="6"/>
  <c r="H127" i="7"/>
  <c r="J695" i="6"/>
  <c r="K695" i="6"/>
  <c r="J701" i="6"/>
  <c r="K701" i="6"/>
  <c r="J985" i="6"/>
  <c r="K985" i="6"/>
  <c r="J1063" i="6"/>
  <c r="L1063" i="6" s="1"/>
  <c r="G1064" i="6" s="1"/>
  <c r="K1063" i="6"/>
  <c r="I398" i="8"/>
  <c r="H165" i="7"/>
  <c r="F73" i="7"/>
  <c r="L473" i="6"/>
  <c r="H166" i="7"/>
  <c r="I1099" i="6"/>
  <c r="I399" i="8"/>
  <c r="I1103" i="6"/>
  <c r="E760" i="6"/>
  <c r="H119" i="7"/>
  <c r="E755" i="6"/>
  <c r="F787" i="6"/>
  <c r="K787" i="6"/>
  <c r="H68" i="7"/>
  <c r="E1244" i="6"/>
  <c r="J1201" i="6"/>
  <c r="K1201" i="6"/>
  <c r="H315" i="6"/>
  <c r="L310" i="6"/>
  <c r="J939" i="6"/>
  <c r="K939" i="6"/>
  <c r="F139" i="8"/>
  <c r="L139" i="8" s="1"/>
  <c r="K139" i="8"/>
  <c r="F142" i="8"/>
  <c r="L142" i="8" s="1"/>
  <c r="K142" i="8"/>
  <c r="K1059" i="6"/>
  <c r="F1059" i="6"/>
  <c r="L87" i="6"/>
  <c r="E16" i="7"/>
  <c r="F162" i="8"/>
  <c r="L162" i="8" s="1"/>
  <c r="K162" i="8"/>
  <c r="K196" i="8"/>
  <c r="F196" i="8"/>
  <c r="L196" i="8" s="1"/>
  <c r="K190" i="8"/>
  <c r="F190" i="8"/>
  <c r="L190" i="8" s="1"/>
  <c r="E414" i="8"/>
  <c r="E14" i="7"/>
  <c r="L76" i="6"/>
  <c r="F163" i="8"/>
  <c r="L163" i="8" s="1"/>
  <c r="K163" i="8"/>
  <c r="L723" i="6"/>
  <c r="E117" i="7"/>
  <c r="H42" i="7"/>
  <c r="E241" i="8"/>
  <c r="E13" i="7"/>
  <c r="L69" i="6"/>
  <c r="F244" i="8"/>
  <c r="L244" i="8" s="1"/>
  <c r="K244" i="8"/>
  <c r="F143" i="8"/>
  <c r="K966" i="6"/>
  <c r="F966" i="6"/>
  <c r="L966" i="6" s="1"/>
  <c r="E5" i="7"/>
  <c r="L16" i="6"/>
  <c r="E45" i="7"/>
  <c r="L284" i="6"/>
  <c r="E8" i="7"/>
  <c r="H8" i="7" s="1"/>
  <c r="L37" i="6"/>
  <c r="L9" i="6"/>
  <c r="E4" i="7"/>
  <c r="E10" i="7"/>
  <c r="L48" i="6"/>
  <c r="F7" i="8"/>
  <c r="K7" i="8"/>
  <c r="E415" i="8"/>
  <c r="F977" i="6"/>
  <c r="L977" i="6" s="1"/>
  <c r="K977" i="6"/>
  <c r="F145" i="8"/>
  <c r="L145" i="8" s="1"/>
  <c r="K145" i="8"/>
  <c r="E964" i="6"/>
  <c r="E975" i="6"/>
  <c r="L913" i="6"/>
  <c r="E150" i="7"/>
  <c r="E148" i="7"/>
  <c r="L902" i="6"/>
  <c r="H58" i="7"/>
  <c r="E137" i="8"/>
  <c r="G60" i="7"/>
  <c r="L372" i="6"/>
  <c r="J129" i="6"/>
  <c r="L129" i="6" s="1"/>
  <c r="K129" i="6"/>
  <c r="E129" i="7"/>
  <c r="H1091" i="6"/>
  <c r="L1090" i="6"/>
  <c r="E7" i="7"/>
  <c r="H7" i="7" s="1"/>
  <c r="L30" i="6"/>
  <c r="H41" i="7"/>
  <c r="E240" i="8"/>
  <c r="H1086" i="6"/>
  <c r="L1085" i="6"/>
  <c r="H289" i="8"/>
  <c r="G16" i="9" s="1"/>
  <c r="H16" i="9" s="1"/>
  <c r="J116" i="6"/>
  <c r="L116" i="6" s="1"/>
  <c r="K116" i="6"/>
  <c r="K967" i="6"/>
  <c r="F967" i="6"/>
  <c r="L967" i="6" s="1"/>
  <c r="F759" i="6"/>
  <c r="K759" i="6"/>
  <c r="F147" i="8"/>
  <c r="L147" i="8" s="1"/>
  <c r="K147" i="8"/>
  <c r="F887" i="6"/>
  <c r="H107" i="7"/>
  <c r="E110" i="8"/>
  <c r="H237" i="8"/>
  <c r="G14" i="9" s="1"/>
  <c r="H14" i="9" s="1"/>
  <c r="J708" i="6"/>
  <c r="L707" i="6"/>
  <c r="H184" i="7"/>
  <c r="G417" i="8"/>
  <c r="H61" i="7"/>
  <c r="E187" i="8"/>
  <c r="F395" i="8"/>
  <c r="K395" i="8"/>
  <c r="L23" i="6"/>
  <c r="E6" i="7"/>
  <c r="F243" i="8"/>
  <c r="L243" i="8" s="1"/>
  <c r="K243" i="8"/>
  <c r="F965" i="6"/>
  <c r="L965" i="6" s="1"/>
  <c r="K965" i="6"/>
  <c r="F175" i="7"/>
  <c r="L1070" i="6"/>
  <c r="J115" i="6"/>
  <c r="L115" i="6" s="1"/>
  <c r="K115" i="6"/>
  <c r="F283" i="8"/>
  <c r="L283" i="8" s="1"/>
  <c r="K283" i="8"/>
  <c r="K292" i="6"/>
  <c r="F292" i="6"/>
  <c r="L292" i="6" s="1"/>
  <c r="F189" i="8"/>
  <c r="L189" i="8" s="1"/>
  <c r="K189" i="8"/>
  <c r="K978" i="6"/>
  <c r="F978" i="6"/>
  <c r="L978" i="6" s="1"/>
  <c r="L752" i="6"/>
  <c r="E122" i="7"/>
  <c r="F976" i="6"/>
  <c r="L976" i="6" s="1"/>
  <c r="K976" i="6"/>
  <c r="H1096" i="6"/>
  <c r="L1095" i="6"/>
  <c r="E108" i="7"/>
  <c r="L672" i="6"/>
  <c r="G416" i="8"/>
  <c r="H183" i="7"/>
  <c r="E161" i="8"/>
  <c r="F64" i="8"/>
  <c r="L64" i="8" s="1"/>
  <c r="K64" i="8"/>
  <c r="K943" i="6"/>
  <c r="F943" i="6"/>
  <c r="L943" i="6" s="1"/>
  <c r="K140" i="8"/>
  <c r="F140" i="8"/>
  <c r="L140" i="8" s="1"/>
  <c r="F8" i="8"/>
  <c r="L8" i="8" s="1"/>
  <c r="K8" i="8"/>
  <c r="F510" i="6"/>
  <c r="L510" i="6" s="1"/>
  <c r="K510" i="6"/>
  <c r="L27" i="9"/>
  <c r="F726" i="6"/>
  <c r="K726" i="6"/>
  <c r="F176" i="7"/>
  <c r="L1075" i="6"/>
  <c r="F141" i="8"/>
  <c r="L141" i="8" s="1"/>
  <c r="K141" i="8"/>
  <c r="J128" i="6"/>
  <c r="L128" i="6" s="1"/>
  <c r="K128" i="6"/>
  <c r="K146" i="8"/>
  <c r="F146" i="8"/>
  <c r="L146" i="8" s="1"/>
  <c r="E973" i="6"/>
  <c r="E962" i="6"/>
  <c r="H74" i="7"/>
  <c r="L564" i="6"/>
  <c r="H26" i="7"/>
  <c r="E127" i="6"/>
  <c r="E114" i="6"/>
  <c r="H1064" i="6" l="1"/>
  <c r="K1064" i="6"/>
  <c r="J696" i="6"/>
  <c r="G112" i="7" s="1"/>
  <c r="I551" i="8" s="1"/>
  <c r="J551" i="8" s="1"/>
  <c r="L695" i="6"/>
  <c r="H793" i="6"/>
  <c r="K793" i="6"/>
  <c r="J986" i="6"/>
  <c r="G160" i="7" s="1"/>
  <c r="I552" i="8" s="1"/>
  <c r="J552" i="8" s="1"/>
  <c r="L985" i="6"/>
  <c r="J702" i="6"/>
  <c r="G113" i="7" s="1"/>
  <c r="I83" i="8" s="1"/>
  <c r="J83" i="8" s="1"/>
  <c r="J107" i="8" s="1"/>
  <c r="I10" i="9" s="1"/>
  <c r="J10" i="9" s="1"/>
  <c r="L701" i="6"/>
  <c r="J847" i="6"/>
  <c r="L846" i="6"/>
  <c r="F1244" i="6"/>
  <c r="K1244" i="6"/>
  <c r="F760" i="6"/>
  <c r="L760" i="6" s="1"/>
  <c r="K760" i="6"/>
  <c r="J1103" i="6"/>
  <c r="K1103" i="6"/>
  <c r="J945" i="6"/>
  <c r="G155" i="7" s="1"/>
  <c r="I212" i="8" s="1"/>
  <c r="J212" i="8" s="1"/>
  <c r="J237" i="8" s="1"/>
  <c r="I14" i="9" s="1"/>
  <c r="J14" i="9" s="1"/>
  <c r="L939" i="6"/>
  <c r="L787" i="6"/>
  <c r="F788" i="6"/>
  <c r="K755" i="6"/>
  <c r="F755" i="6"/>
  <c r="F49" i="7"/>
  <c r="L315" i="6"/>
  <c r="G972" i="6"/>
  <c r="G961" i="6"/>
  <c r="H73" i="7"/>
  <c r="J399" i="8"/>
  <c r="K399" i="8"/>
  <c r="J1099" i="6"/>
  <c r="K1099" i="6"/>
  <c r="J1205" i="6"/>
  <c r="G196" i="7" s="1"/>
  <c r="I530" i="6" s="1"/>
  <c r="J530" i="6" s="1"/>
  <c r="J531" i="6" s="1"/>
  <c r="G83" i="7" s="1"/>
  <c r="L1201" i="6"/>
  <c r="J398" i="8"/>
  <c r="L398" i="8" s="1"/>
  <c r="K398" i="8"/>
  <c r="H108" i="7"/>
  <c r="E694" i="6"/>
  <c r="E984" i="6"/>
  <c r="E700" i="6"/>
  <c r="F110" i="8"/>
  <c r="K110" i="8"/>
  <c r="F180" i="7"/>
  <c r="L1096" i="6"/>
  <c r="F178" i="7"/>
  <c r="L1086" i="6"/>
  <c r="I887" i="6"/>
  <c r="H60" i="7"/>
  <c r="H16" i="7"/>
  <c r="E1126" i="6"/>
  <c r="E1136" i="6"/>
  <c r="H4" i="7"/>
  <c r="E1145" i="6"/>
  <c r="G409" i="8"/>
  <c r="H176" i="7"/>
  <c r="L395" i="8"/>
  <c r="F240" i="8"/>
  <c r="K240" i="8"/>
  <c r="K137" i="8"/>
  <c r="F137" i="8"/>
  <c r="E191" i="8"/>
  <c r="H45" i="7"/>
  <c r="H13" i="7"/>
  <c r="E998" i="6"/>
  <c r="E247" i="6"/>
  <c r="E239" i="6"/>
  <c r="E231" i="6"/>
  <c r="H14" i="7"/>
  <c r="K187" i="8"/>
  <c r="F187" i="8"/>
  <c r="F241" i="8"/>
  <c r="L241" i="8" s="1"/>
  <c r="K241" i="8"/>
  <c r="F1060" i="6"/>
  <c r="L1059" i="6"/>
  <c r="F414" i="8"/>
  <c r="L726" i="6"/>
  <c r="F728" i="6"/>
  <c r="F415" i="8"/>
  <c r="F161" i="8"/>
  <c r="H122" i="7"/>
  <c r="E803" i="6"/>
  <c r="H417" i="8"/>
  <c r="L417" i="8" s="1"/>
  <c r="K417" i="8"/>
  <c r="F761" i="6"/>
  <c r="L759" i="6"/>
  <c r="E195" i="8"/>
  <c r="H148" i="7"/>
  <c r="E940" i="6"/>
  <c r="H117" i="7"/>
  <c r="E289" i="6"/>
  <c r="F964" i="6"/>
  <c r="G408" i="8"/>
  <c r="H175" i="7"/>
  <c r="H150" i="7"/>
  <c r="E150" i="8"/>
  <c r="L7" i="8"/>
  <c r="F29" i="8"/>
  <c r="E7" i="9" s="1"/>
  <c r="E411" i="6"/>
  <c r="H5" i="7"/>
  <c r="F179" i="7"/>
  <c r="L1091" i="6"/>
  <c r="H6" i="7"/>
  <c r="E1135" i="6"/>
  <c r="E1125" i="6"/>
  <c r="H416" i="8"/>
  <c r="L416" i="8" s="1"/>
  <c r="K416" i="8"/>
  <c r="G114" i="7"/>
  <c r="L708" i="6"/>
  <c r="E292" i="8"/>
  <c r="F975" i="6"/>
  <c r="H10" i="7"/>
  <c r="E1146" i="6"/>
  <c r="E1138" i="6"/>
  <c r="E1128" i="6"/>
  <c r="K962" i="6"/>
  <c r="F962" i="6"/>
  <c r="F973" i="6"/>
  <c r="K973" i="6"/>
  <c r="K127" i="6"/>
  <c r="F127" i="6"/>
  <c r="L127" i="6" s="1"/>
  <c r="I130" i="6" s="1"/>
  <c r="K114" i="6"/>
  <c r="F114" i="6"/>
  <c r="L114" i="6" s="1"/>
  <c r="I117" i="6" s="1"/>
  <c r="G139" i="7" l="1"/>
  <c r="L847" i="6"/>
  <c r="J575" i="8"/>
  <c r="I28" i="9" s="1"/>
  <c r="J28" i="9" s="1"/>
  <c r="I26" i="9" s="1"/>
  <c r="J26" i="9" s="1"/>
  <c r="H794" i="6"/>
  <c r="L793" i="6"/>
  <c r="L1064" i="6"/>
  <c r="H1065" i="6"/>
  <c r="L788" i="6"/>
  <c r="E128" i="7"/>
  <c r="J1104" i="6"/>
  <c r="L1103" i="6"/>
  <c r="H961" i="6"/>
  <c r="K961" i="6"/>
  <c r="H972" i="6"/>
  <c r="K972" i="6"/>
  <c r="G161" i="8"/>
  <c r="H49" i="7"/>
  <c r="F756" i="6"/>
  <c r="L755" i="6"/>
  <c r="I580" i="6"/>
  <c r="J580" i="6" s="1"/>
  <c r="I563" i="6"/>
  <c r="J563" i="6" s="1"/>
  <c r="J565" i="6" s="1"/>
  <c r="G90" i="7" s="1"/>
  <c r="I273" i="8" s="1"/>
  <c r="J273" i="8" s="1"/>
  <c r="I574" i="6"/>
  <c r="J574" i="6" s="1"/>
  <c r="I568" i="6"/>
  <c r="J568" i="6" s="1"/>
  <c r="L399" i="8"/>
  <c r="J1100" i="6"/>
  <c r="L1099" i="6"/>
  <c r="F1246" i="6"/>
  <c r="L1244" i="6"/>
  <c r="L1060" i="6"/>
  <c r="E173" i="7"/>
  <c r="F191" i="8"/>
  <c r="L191" i="8" s="1"/>
  <c r="K191" i="8"/>
  <c r="F1126" i="6"/>
  <c r="L1126" i="6" s="1"/>
  <c r="K1126" i="6"/>
  <c r="G413" i="8"/>
  <c r="H180" i="7"/>
  <c r="F803" i="6"/>
  <c r="K803" i="6"/>
  <c r="G412" i="8"/>
  <c r="H179" i="7"/>
  <c r="F185" i="8"/>
  <c r="E13" i="9" s="1"/>
  <c r="L137" i="8"/>
  <c r="F1136" i="6"/>
  <c r="L1136" i="6" s="1"/>
  <c r="K1136" i="6"/>
  <c r="F292" i="8"/>
  <c r="F411" i="6"/>
  <c r="K411" i="6"/>
  <c r="K289" i="6"/>
  <c r="F289" i="6"/>
  <c r="F7" i="9"/>
  <c r="L187" i="8"/>
  <c r="J887" i="6"/>
  <c r="K887" i="6"/>
  <c r="F150" i="8"/>
  <c r="L150" i="8" s="1"/>
  <c r="K150" i="8"/>
  <c r="E118" i="7"/>
  <c r="L728" i="6"/>
  <c r="G411" i="8"/>
  <c r="H178" i="7"/>
  <c r="F133" i="8"/>
  <c r="E11" i="9" s="1"/>
  <c r="L110" i="8"/>
  <c r="L133" i="8" s="1"/>
  <c r="F700" i="6"/>
  <c r="K700" i="6"/>
  <c r="F195" i="8"/>
  <c r="L195" i="8" s="1"/>
  <c r="K195" i="8"/>
  <c r="F231" i="6"/>
  <c r="K231" i="6"/>
  <c r="K239" i="6"/>
  <c r="F239" i="6"/>
  <c r="K984" i="6"/>
  <c r="F984" i="6"/>
  <c r="E124" i="7"/>
  <c r="L761" i="6"/>
  <c r="F247" i="6"/>
  <c r="K247" i="6"/>
  <c r="H409" i="8"/>
  <c r="L409" i="8" s="1"/>
  <c r="K409" i="8"/>
  <c r="F694" i="6"/>
  <c r="K694" i="6"/>
  <c r="L240" i="8"/>
  <c r="L263" i="8" s="1"/>
  <c r="F263" i="8"/>
  <c r="E15" i="9" s="1"/>
  <c r="F1128" i="6"/>
  <c r="L1128" i="6" s="1"/>
  <c r="K1128" i="6"/>
  <c r="F1125" i="6"/>
  <c r="K1125" i="6"/>
  <c r="H408" i="8"/>
  <c r="L408" i="8" s="1"/>
  <c r="K408" i="8"/>
  <c r="F1138" i="6"/>
  <c r="L1138" i="6" s="1"/>
  <c r="K1138" i="6"/>
  <c r="F1135" i="6"/>
  <c r="K1135" i="6"/>
  <c r="F998" i="6"/>
  <c r="K998" i="6"/>
  <c r="F1145" i="6"/>
  <c r="K1145" i="6"/>
  <c r="K940" i="6"/>
  <c r="F940" i="6"/>
  <c r="I975" i="6"/>
  <c r="I964" i="6"/>
  <c r="H114" i="7"/>
  <c r="K1146" i="6"/>
  <c r="F1146" i="6"/>
  <c r="L1146" i="6" s="1"/>
  <c r="L973" i="6"/>
  <c r="L962" i="6"/>
  <c r="J117" i="6"/>
  <c r="K117" i="6"/>
  <c r="J130" i="6"/>
  <c r="K130" i="6"/>
  <c r="F159" i="8" l="1"/>
  <c r="E12" i="9" s="1"/>
  <c r="F129" i="7"/>
  <c r="L794" i="6"/>
  <c r="F174" i="7"/>
  <c r="L1065" i="6"/>
  <c r="I143" i="8"/>
  <c r="H139" i="7"/>
  <c r="H161" i="8"/>
  <c r="K161" i="8"/>
  <c r="L972" i="6"/>
  <c r="H980" i="6"/>
  <c r="F159" i="7" s="1"/>
  <c r="G318" i="8" s="1"/>
  <c r="H318" i="8" s="1"/>
  <c r="G181" i="7"/>
  <c r="L1100" i="6"/>
  <c r="G182" i="7"/>
  <c r="L1104" i="6"/>
  <c r="L1246" i="6"/>
  <c r="E202" i="7"/>
  <c r="E123" i="7"/>
  <c r="L756" i="6"/>
  <c r="L961" i="6"/>
  <c r="H969" i="6"/>
  <c r="F158" i="7" s="1"/>
  <c r="G317" i="8" s="1"/>
  <c r="H317" i="8" s="1"/>
  <c r="H341" i="8" s="1"/>
  <c r="G18" i="9" s="1"/>
  <c r="H18" i="9" s="1"/>
  <c r="E890" i="6"/>
  <c r="H128" i="7"/>
  <c r="E291" i="8"/>
  <c r="F15" i="9"/>
  <c r="L15" i="9" s="1"/>
  <c r="K15" i="9"/>
  <c r="F986" i="6"/>
  <c r="L984" i="6"/>
  <c r="J964" i="6"/>
  <c r="K964" i="6"/>
  <c r="H411" i="8"/>
  <c r="L411" i="8" s="1"/>
  <c r="K411" i="8"/>
  <c r="F805" i="6"/>
  <c r="L803" i="6"/>
  <c r="E1188" i="6"/>
  <c r="H124" i="7"/>
  <c r="L289" i="6"/>
  <c r="F12" i="9"/>
  <c r="H413" i="8"/>
  <c r="L413" i="8" s="1"/>
  <c r="K413" i="8"/>
  <c r="F1140" i="6"/>
  <c r="L1135" i="6"/>
  <c r="F13" i="9"/>
  <c r="F240" i="6"/>
  <c r="L239" i="6"/>
  <c r="L694" i="6"/>
  <c r="F696" i="6"/>
  <c r="L1145" i="6"/>
  <c r="F1150" i="6"/>
  <c r="L411" i="6"/>
  <c r="F416" i="6"/>
  <c r="E1239" i="6"/>
  <c r="E1232" i="6"/>
  <c r="E1225" i="6"/>
  <c r="E1218" i="6"/>
  <c r="E1211" i="6"/>
  <c r="E1179" i="6"/>
  <c r="E1203" i="6"/>
  <c r="E1171" i="6"/>
  <c r="E1195" i="6"/>
  <c r="E1187" i="6"/>
  <c r="E488" i="6"/>
  <c r="E457" i="6"/>
  <c r="E503" i="6"/>
  <c r="H118" i="7"/>
  <c r="E559" i="6"/>
  <c r="E465" i="6"/>
  <c r="E449" i="6"/>
  <c r="E517" i="6"/>
  <c r="E495" i="6"/>
  <c r="J975" i="6"/>
  <c r="K975" i="6"/>
  <c r="F232" i="6"/>
  <c r="L231" i="6"/>
  <c r="L1125" i="6"/>
  <c r="F1130" i="6"/>
  <c r="L998" i="6"/>
  <c r="F999" i="6"/>
  <c r="J891" i="6"/>
  <c r="G146" i="7" s="1"/>
  <c r="L887" i="6"/>
  <c r="H173" i="7"/>
  <c r="E406" i="8"/>
  <c r="F11" i="9"/>
  <c r="L11" i="9" s="1"/>
  <c r="K11" i="9"/>
  <c r="L940" i="6"/>
  <c r="F248" i="6"/>
  <c r="L247" i="6"/>
  <c r="L700" i="6"/>
  <c r="F702" i="6"/>
  <c r="H412" i="8"/>
  <c r="L412" i="8" s="1"/>
  <c r="K412" i="8"/>
  <c r="L130" i="6"/>
  <c r="J131" i="6"/>
  <c r="L117" i="6"/>
  <c r="J118" i="6"/>
  <c r="G292" i="8" l="1"/>
  <c r="H129" i="7"/>
  <c r="J143" i="8"/>
  <c r="K143" i="8"/>
  <c r="H174" i="7"/>
  <c r="G407" i="8"/>
  <c r="G578" i="8"/>
  <c r="F890" i="6"/>
  <c r="K890" i="6"/>
  <c r="H123" i="7"/>
  <c r="E290" i="6"/>
  <c r="E941" i="6"/>
  <c r="I415" i="8"/>
  <c r="H182" i="7"/>
  <c r="H202" i="7"/>
  <c r="E933" i="6"/>
  <c r="I414" i="8"/>
  <c r="H181" i="7"/>
  <c r="F291" i="8"/>
  <c r="K291" i="8"/>
  <c r="H185" i="8"/>
  <c r="G13" i="9" s="1"/>
  <c r="L161" i="8"/>
  <c r="L185" i="8" s="1"/>
  <c r="F1171" i="6"/>
  <c r="K1171" i="6"/>
  <c r="E188" i="7"/>
  <c r="L1150" i="6"/>
  <c r="K406" i="8"/>
  <c r="F406" i="8"/>
  <c r="L406" i="8" s="1"/>
  <c r="F1187" i="6"/>
  <c r="K1187" i="6"/>
  <c r="E113" i="7"/>
  <c r="L702" i="6"/>
  <c r="I581" i="6"/>
  <c r="J581" i="6" s="1"/>
  <c r="J585" i="6" s="1"/>
  <c r="G93" i="7" s="1"/>
  <c r="I276" i="8" s="1"/>
  <c r="J276" i="8" s="1"/>
  <c r="I575" i="6"/>
  <c r="J575" i="6" s="1"/>
  <c r="J577" i="6" s="1"/>
  <c r="G92" i="7" s="1"/>
  <c r="I275" i="8" s="1"/>
  <c r="J275" i="8" s="1"/>
  <c r="I569" i="6"/>
  <c r="J569" i="6" s="1"/>
  <c r="J571" i="6" s="1"/>
  <c r="G91" i="7" s="1"/>
  <c r="I274" i="8" s="1"/>
  <c r="J274" i="8" s="1"/>
  <c r="J289" i="8" s="1"/>
  <c r="I16" i="9" s="1"/>
  <c r="J16" i="9" s="1"/>
  <c r="F495" i="6"/>
  <c r="K495" i="6"/>
  <c r="F1203" i="6"/>
  <c r="K1203" i="6"/>
  <c r="F1195" i="6"/>
  <c r="K1195" i="6"/>
  <c r="L696" i="6"/>
  <c r="E112" i="7"/>
  <c r="F517" i="6"/>
  <c r="K517" i="6"/>
  <c r="E38" i="7"/>
  <c r="L248" i="6"/>
  <c r="F449" i="6"/>
  <c r="K449" i="6"/>
  <c r="F1211" i="6"/>
  <c r="K1211" i="6"/>
  <c r="J969" i="6"/>
  <c r="G158" i="7" s="1"/>
  <c r="I317" i="8" s="1"/>
  <c r="J317" i="8" s="1"/>
  <c r="L964" i="6"/>
  <c r="E66" i="7"/>
  <c r="L416" i="6"/>
  <c r="L999" i="6"/>
  <c r="E162" i="7"/>
  <c r="F1179" i="6"/>
  <c r="K1179" i="6"/>
  <c r="E186" i="7"/>
  <c r="L1130" i="6"/>
  <c r="K465" i="6"/>
  <c r="F465" i="6"/>
  <c r="F1218" i="6"/>
  <c r="K1218" i="6"/>
  <c r="K559" i="6"/>
  <c r="F559" i="6"/>
  <c r="F1225" i="6"/>
  <c r="K1225" i="6"/>
  <c r="E37" i="7"/>
  <c r="L240" i="6"/>
  <c r="F1188" i="6"/>
  <c r="L1188" i="6" s="1"/>
  <c r="K1188" i="6"/>
  <c r="F1232" i="6"/>
  <c r="K1232" i="6"/>
  <c r="L232" i="6"/>
  <c r="E36" i="7"/>
  <c r="K503" i="6"/>
  <c r="F503" i="6"/>
  <c r="F1239" i="6"/>
  <c r="K1239" i="6"/>
  <c r="L986" i="6"/>
  <c r="E160" i="7"/>
  <c r="K457" i="6"/>
  <c r="F457" i="6"/>
  <c r="J980" i="6"/>
  <c r="G159" i="7" s="1"/>
  <c r="I318" i="8" s="1"/>
  <c r="J318" i="8" s="1"/>
  <c r="L975" i="6"/>
  <c r="F488" i="6"/>
  <c r="K488" i="6"/>
  <c r="E187" i="7"/>
  <c r="L1140" i="6"/>
  <c r="L805" i="6"/>
  <c r="E131" i="7"/>
  <c r="L131" i="6"/>
  <c r="G21" i="7"/>
  <c r="L118" i="6"/>
  <c r="G20" i="7"/>
  <c r="H292" i="8" l="1"/>
  <c r="K292" i="8"/>
  <c r="H578" i="8"/>
  <c r="L578" i="8" s="1"/>
  <c r="K578" i="8"/>
  <c r="K407" i="8"/>
  <c r="H407" i="8"/>
  <c r="J159" i="8"/>
  <c r="I12" i="9" s="1"/>
  <c r="L143" i="8"/>
  <c r="L159" i="8" s="1"/>
  <c r="H13" i="9"/>
  <c r="L13" i="9" s="1"/>
  <c r="K13" i="9"/>
  <c r="F315" i="8"/>
  <c r="E17" i="9" s="1"/>
  <c r="L291" i="8"/>
  <c r="K933" i="6"/>
  <c r="F933" i="6"/>
  <c r="F290" i="6"/>
  <c r="K290" i="6"/>
  <c r="J415" i="8"/>
  <c r="L415" i="8" s="1"/>
  <c r="K415" i="8"/>
  <c r="J414" i="8"/>
  <c r="K414" i="8"/>
  <c r="K941" i="6"/>
  <c r="F941" i="6"/>
  <c r="L890" i="6"/>
  <c r="F891" i="6"/>
  <c r="L1232" i="6"/>
  <c r="F1233" i="6"/>
  <c r="E1002" i="6"/>
  <c r="H66" i="7"/>
  <c r="J341" i="8"/>
  <c r="I18" i="9" s="1"/>
  <c r="J18" i="9" s="1"/>
  <c r="L559" i="6"/>
  <c r="F560" i="6"/>
  <c r="L457" i="6"/>
  <c r="H112" i="7"/>
  <c r="E551" i="8"/>
  <c r="H160" i="7"/>
  <c r="E552" i="8"/>
  <c r="L465" i="6"/>
  <c r="L1187" i="6"/>
  <c r="F1189" i="6"/>
  <c r="E1204" i="6"/>
  <c r="E1172" i="6"/>
  <c r="E1196" i="6"/>
  <c r="E1180" i="6"/>
  <c r="H131" i="7"/>
  <c r="E518" i="6"/>
  <c r="E466" i="6"/>
  <c r="E458" i="6"/>
  <c r="E450" i="6"/>
  <c r="L1195" i="6"/>
  <c r="L1239" i="6"/>
  <c r="F1240" i="6"/>
  <c r="E62" i="8"/>
  <c r="H37" i="7"/>
  <c r="E33" i="8"/>
  <c r="H186" i="7"/>
  <c r="L449" i="6"/>
  <c r="L1203" i="6"/>
  <c r="L1211" i="6"/>
  <c r="F1212" i="6"/>
  <c r="H187" i="7"/>
  <c r="E369" i="8"/>
  <c r="L488" i="6"/>
  <c r="F489" i="6"/>
  <c r="L503" i="6"/>
  <c r="F504" i="6"/>
  <c r="E34" i="8"/>
  <c r="H188" i="7"/>
  <c r="H113" i="7"/>
  <c r="E83" i="8"/>
  <c r="L1218" i="6"/>
  <c r="F1219" i="6"/>
  <c r="H20" i="7"/>
  <c r="I5" i="8"/>
  <c r="H21" i="7"/>
  <c r="I6" i="8"/>
  <c r="L1225" i="6"/>
  <c r="F1226" i="6"/>
  <c r="L1179" i="6"/>
  <c r="E63" i="8"/>
  <c r="H38" i="7"/>
  <c r="F497" i="6"/>
  <c r="L495" i="6"/>
  <c r="L1171" i="6"/>
  <c r="H36" i="7"/>
  <c r="E61" i="8"/>
  <c r="L517" i="6"/>
  <c r="H162" i="7"/>
  <c r="E396" i="8"/>
  <c r="L414" i="8" l="1"/>
  <c r="J419" i="8"/>
  <c r="I21" i="9" s="1"/>
  <c r="J21" i="9" s="1"/>
  <c r="J12" i="9"/>
  <c r="L12" i="9" s="1"/>
  <c r="K12" i="9"/>
  <c r="L407" i="8"/>
  <c r="H419" i="8"/>
  <c r="G21" i="9" s="1"/>
  <c r="H21" i="9" s="1"/>
  <c r="H315" i="8"/>
  <c r="G17" i="9" s="1"/>
  <c r="H17" i="9" s="1"/>
  <c r="G6" i="9" s="1"/>
  <c r="H6" i="9" s="1"/>
  <c r="L292" i="8"/>
  <c r="L315" i="8" s="1"/>
  <c r="L941" i="6"/>
  <c r="F945" i="6"/>
  <c r="L933" i="6"/>
  <c r="F934" i="6"/>
  <c r="F17" i="9"/>
  <c r="L17" i="9" s="1"/>
  <c r="K17" i="9"/>
  <c r="L290" i="6"/>
  <c r="F294" i="6"/>
  <c r="E146" i="7"/>
  <c r="L891" i="6"/>
  <c r="E201" i="7"/>
  <c r="L1240" i="6"/>
  <c r="F1196" i="6"/>
  <c r="K1196" i="6"/>
  <c r="L1212" i="6"/>
  <c r="E197" i="7"/>
  <c r="K1172" i="6"/>
  <c r="F1172" i="6"/>
  <c r="L560" i="6"/>
  <c r="E89" i="7"/>
  <c r="F1204" i="6"/>
  <c r="K1204" i="6"/>
  <c r="K63" i="8"/>
  <c r="F63" i="8"/>
  <c r="L63" i="8" s="1"/>
  <c r="L1219" i="6"/>
  <c r="E198" i="7"/>
  <c r="F34" i="8"/>
  <c r="L34" i="8" s="1"/>
  <c r="K34" i="8"/>
  <c r="L497" i="6"/>
  <c r="E77" i="7"/>
  <c r="L504" i="6"/>
  <c r="E78" i="7"/>
  <c r="F458" i="6"/>
  <c r="K458" i="6"/>
  <c r="F552" i="8"/>
  <c r="L552" i="8" s="1"/>
  <c r="K552" i="8"/>
  <c r="K1002" i="6"/>
  <c r="F1002" i="6"/>
  <c r="L1002" i="6" s="1"/>
  <c r="G1003" i="6" s="1"/>
  <c r="E199" i="7"/>
  <c r="L1226" i="6"/>
  <c r="K466" i="6"/>
  <c r="F466" i="6"/>
  <c r="L1189" i="6"/>
  <c r="E194" i="7"/>
  <c r="K450" i="6"/>
  <c r="F450" i="6"/>
  <c r="F61" i="8"/>
  <c r="K61" i="8"/>
  <c r="L489" i="6"/>
  <c r="E76" i="7"/>
  <c r="F33" i="8"/>
  <c r="K33" i="8"/>
  <c r="F518" i="6"/>
  <c r="K518" i="6"/>
  <c r="F551" i="8"/>
  <c r="K551" i="8"/>
  <c r="F396" i="8"/>
  <c r="K396" i="8"/>
  <c r="J6" i="8"/>
  <c r="L6" i="8" s="1"/>
  <c r="K6" i="8"/>
  <c r="L1233" i="6"/>
  <c r="E200" i="7"/>
  <c r="K83" i="8"/>
  <c r="F83" i="8"/>
  <c r="J5" i="8"/>
  <c r="K5" i="8"/>
  <c r="F369" i="8"/>
  <c r="K369" i="8"/>
  <c r="F62" i="8"/>
  <c r="L62" i="8" s="1"/>
  <c r="K62" i="8"/>
  <c r="K1180" i="6"/>
  <c r="F1180" i="6"/>
  <c r="L294" i="6" l="1"/>
  <c r="E46" i="7"/>
  <c r="H146" i="7"/>
  <c r="E575" i="6"/>
  <c r="E569" i="6"/>
  <c r="E581" i="6"/>
  <c r="E155" i="7"/>
  <c r="L945" i="6"/>
  <c r="E154" i="7"/>
  <c r="L934" i="6"/>
  <c r="H77" i="7"/>
  <c r="E201" i="8"/>
  <c r="E542" i="6"/>
  <c r="H199" i="7"/>
  <c r="E546" i="6"/>
  <c r="L1204" i="6"/>
  <c r="F1205" i="6"/>
  <c r="H89" i="7"/>
  <c r="E974" i="6"/>
  <c r="E963" i="6"/>
  <c r="H1003" i="6"/>
  <c r="K1003" i="6"/>
  <c r="H198" i="7"/>
  <c r="E467" i="6"/>
  <c r="L1172" i="6"/>
  <c r="F1173" i="6"/>
  <c r="H76" i="7"/>
  <c r="E200" i="8"/>
  <c r="L396" i="8"/>
  <c r="L419" i="8" s="1"/>
  <c r="F419" i="8"/>
  <c r="E21" i="9" s="1"/>
  <c r="J29" i="8"/>
  <c r="I7" i="9" s="1"/>
  <c r="L5" i="8"/>
  <c r="L29" i="8" s="1"/>
  <c r="L61" i="8"/>
  <c r="L81" i="8" s="1"/>
  <c r="F81" i="8"/>
  <c r="E9" i="9" s="1"/>
  <c r="L450" i="6"/>
  <c r="F451" i="6"/>
  <c r="E551" i="6"/>
  <c r="H197" i="7"/>
  <c r="L33" i="8"/>
  <c r="L55" i="8" s="1"/>
  <c r="F55" i="8"/>
  <c r="E8" i="9" s="1"/>
  <c r="F575" i="8"/>
  <c r="E28" i="9" s="1"/>
  <c r="L551" i="8"/>
  <c r="L575" i="8" s="1"/>
  <c r="L458" i="6"/>
  <c r="F459" i="6"/>
  <c r="L1196" i="6"/>
  <c r="F1197" i="6"/>
  <c r="H194" i="7"/>
  <c r="E522" i="6"/>
  <c r="L1180" i="6"/>
  <c r="F1181" i="6"/>
  <c r="E550" i="6"/>
  <c r="H200" i="7"/>
  <c r="E538" i="6"/>
  <c r="L466" i="6"/>
  <c r="H78" i="7"/>
  <c r="E202" i="8"/>
  <c r="F393" i="8"/>
  <c r="E20" i="9" s="1"/>
  <c r="L369" i="8"/>
  <c r="L393" i="8" s="1"/>
  <c r="F107" i="8"/>
  <c r="E10" i="9" s="1"/>
  <c r="L83" i="8"/>
  <c r="L107" i="8" s="1"/>
  <c r="L518" i="6"/>
  <c r="F519" i="6"/>
  <c r="H201" i="7"/>
  <c r="E534" i="6"/>
  <c r="K569" i="6" l="1"/>
  <c r="F569" i="6"/>
  <c r="L569" i="6" s="1"/>
  <c r="H154" i="7"/>
  <c r="E211" i="8"/>
  <c r="H155" i="7"/>
  <c r="E212" i="8"/>
  <c r="F581" i="6"/>
  <c r="L581" i="6" s="1"/>
  <c r="K581" i="6"/>
  <c r="K575" i="6"/>
  <c r="F575" i="6"/>
  <c r="L575" i="6" s="1"/>
  <c r="E192" i="8"/>
  <c r="H46" i="7"/>
  <c r="K9" i="9"/>
  <c r="F9" i="9"/>
  <c r="L9" i="9" s="1"/>
  <c r="J7" i="9"/>
  <c r="K7" i="9"/>
  <c r="F974" i="6"/>
  <c r="K974" i="6"/>
  <c r="F8" i="9"/>
  <c r="E6" i="9" s="1"/>
  <c r="K8" i="9"/>
  <c r="K21" i="9"/>
  <c r="F21" i="9"/>
  <c r="L21" i="9" s="1"/>
  <c r="H1004" i="6"/>
  <c r="L1003" i="6"/>
  <c r="K963" i="6"/>
  <c r="F963" i="6"/>
  <c r="L963" i="6" s="1"/>
  <c r="E196" i="7"/>
  <c r="L1205" i="6"/>
  <c r="L1181" i="6"/>
  <c r="E193" i="7"/>
  <c r="F10" i="9"/>
  <c r="L10" i="9" s="1"/>
  <c r="K10" i="9"/>
  <c r="F522" i="6"/>
  <c r="K522" i="6"/>
  <c r="F200" i="8"/>
  <c r="L200" i="8" s="1"/>
  <c r="K200" i="8"/>
  <c r="K546" i="6"/>
  <c r="F546" i="6"/>
  <c r="F534" i="6"/>
  <c r="K534" i="6"/>
  <c r="F538" i="6"/>
  <c r="K538" i="6"/>
  <c r="E192" i="7"/>
  <c r="L1173" i="6"/>
  <c r="E70" i="7"/>
  <c r="L451" i="6"/>
  <c r="F202" i="8"/>
  <c r="L202" i="8" s="1"/>
  <c r="K202" i="8"/>
  <c r="F542" i="6"/>
  <c r="K542" i="6"/>
  <c r="E80" i="7"/>
  <c r="L519" i="6"/>
  <c r="F550" i="6"/>
  <c r="K550" i="6"/>
  <c r="K20" i="9"/>
  <c r="F20" i="9"/>
  <c r="L20" i="9" s="1"/>
  <c r="E71" i="7"/>
  <c r="L459" i="6"/>
  <c r="K467" i="6"/>
  <c r="F467" i="6"/>
  <c r="F201" i="8"/>
  <c r="L201" i="8" s="1"/>
  <c r="K201" i="8"/>
  <c r="F28" i="9"/>
  <c r="K28" i="9"/>
  <c r="K551" i="6"/>
  <c r="F551" i="6"/>
  <c r="L551" i="6" s="1"/>
  <c r="L1197" i="6"/>
  <c r="E195" i="7"/>
  <c r="K212" i="8" l="1"/>
  <c r="F212" i="8"/>
  <c r="L212" i="8" s="1"/>
  <c r="F211" i="8"/>
  <c r="L211" i="8" s="1"/>
  <c r="K211" i="8"/>
  <c r="K192" i="8"/>
  <c r="F192" i="8"/>
  <c r="L192" i="8" s="1"/>
  <c r="F523" i="6"/>
  <c r="L522" i="6"/>
  <c r="E197" i="8"/>
  <c r="H70" i="7"/>
  <c r="E481" i="6"/>
  <c r="H192" i="7"/>
  <c r="E508" i="6"/>
  <c r="L8" i="9"/>
  <c r="L550" i="6"/>
  <c r="F553" i="6"/>
  <c r="E509" i="6"/>
  <c r="H193" i="7"/>
  <c r="H71" i="7"/>
  <c r="E198" i="8"/>
  <c r="L974" i="6"/>
  <c r="E979" i="6"/>
  <c r="L28" i="9"/>
  <c r="E26" i="9"/>
  <c r="E507" i="6"/>
  <c r="H80" i="7"/>
  <c r="F535" i="6"/>
  <c r="L534" i="6"/>
  <c r="E530" i="6"/>
  <c r="H196" i="7"/>
  <c r="I6" i="9"/>
  <c r="J6" i="9" s="1"/>
  <c r="I5" i="9" s="1"/>
  <c r="J5" i="9" s="1"/>
  <c r="L7" i="9"/>
  <c r="H195" i="7"/>
  <c r="E526" i="6"/>
  <c r="L542" i="6"/>
  <c r="F543" i="6"/>
  <c r="F547" i="6"/>
  <c r="L546" i="6"/>
  <c r="F163" i="7"/>
  <c r="L1004" i="6"/>
  <c r="L538" i="6"/>
  <c r="F539" i="6"/>
  <c r="L467" i="6"/>
  <c r="F468" i="6"/>
  <c r="F509" i="6" l="1"/>
  <c r="L509" i="6" s="1"/>
  <c r="K509" i="6"/>
  <c r="L553" i="6"/>
  <c r="E88" i="7"/>
  <c r="L543" i="6"/>
  <c r="E86" i="7"/>
  <c r="F26" i="9"/>
  <c r="K508" i="6"/>
  <c r="F508" i="6"/>
  <c r="L508" i="6" s="1"/>
  <c r="E87" i="7"/>
  <c r="L547" i="6"/>
  <c r="K979" i="6"/>
  <c r="F979" i="6"/>
  <c r="F481" i="6"/>
  <c r="K481" i="6"/>
  <c r="E72" i="7"/>
  <c r="L468" i="6"/>
  <c r="H163" i="7"/>
  <c r="G577" i="8"/>
  <c r="F526" i="6"/>
  <c r="K526" i="6"/>
  <c r="E11" i="10"/>
  <c r="J52" i="9"/>
  <c r="F198" i="8"/>
  <c r="L198" i="8" s="1"/>
  <c r="K198" i="8"/>
  <c r="F197" i="8"/>
  <c r="K197" i="8"/>
  <c r="L535" i="6"/>
  <c r="E84" i="7"/>
  <c r="F507" i="6"/>
  <c r="K507" i="6"/>
  <c r="L539" i="6"/>
  <c r="E85" i="7"/>
  <c r="F530" i="6"/>
  <c r="K530" i="6"/>
  <c r="E81" i="7"/>
  <c r="L523" i="6"/>
  <c r="H87" i="7" l="1"/>
  <c r="E209" i="8"/>
  <c r="H86" i="7"/>
  <c r="E208" i="8"/>
  <c r="F511" i="6"/>
  <c r="L507" i="6"/>
  <c r="E960" i="6"/>
  <c r="H72" i="7"/>
  <c r="H88" i="7"/>
  <c r="E210" i="8"/>
  <c r="H85" i="7"/>
  <c r="E207" i="8"/>
  <c r="L197" i="8"/>
  <c r="L481" i="6"/>
  <c r="F482" i="6"/>
  <c r="F531" i="6"/>
  <c r="L530" i="6"/>
  <c r="H577" i="8"/>
  <c r="K577" i="8"/>
  <c r="H84" i="7"/>
  <c r="E206" i="8"/>
  <c r="L979" i="6"/>
  <c r="F980" i="6"/>
  <c r="F527" i="6"/>
  <c r="L526" i="6"/>
  <c r="H81" i="7"/>
  <c r="E204" i="8"/>
  <c r="F210" i="8" l="1"/>
  <c r="L210" i="8" s="1"/>
  <c r="K210" i="8"/>
  <c r="K206" i="8"/>
  <c r="F206" i="8"/>
  <c r="L206" i="8" s="1"/>
  <c r="F204" i="8"/>
  <c r="L204" i="8" s="1"/>
  <c r="K204" i="8"/>
  <c r="L577" i="8"/>
  <c r="L601" i="8" s="1"/>
  <c r="H601" i="8"/>
  <c r="G29" i="9" s="1"/>
  <c r="K960" i="6"/>
  <c r="F960" i="6"/>
  <c r="E79" i="7"/>
  <c r="L511" i="6"/>
  <c r="E75" i="7"/>
  <c r="L482" i="6"/>
  <c r="F208" i="8"/>
  <c r="L208" i="8" s="1"/>
  <c r="K208" i="8"/>
  <c r="E83" i="7"/>
  <c r="L531" i="6"/>
  <c r="K209" i="8"/>
  <c r="F209" i="8"/>
  <c r="L209" i="8" s="1"/>
  <c r="L980" i="6"/>
  <c r="E159" i="7"/>
  <c r="F207" i="8"/>
  <c r="L207" i="8" s="1"/>
  <c r="K207" i="8"/>
  <c r="L527" i="6"/>
  <c r="E82" i="7"/>
  <c r="H79" i="7" l="1"/>
  <c r="E203" i="8"/>
  <c r="L960" i="6"/>
  <c r="E968" i="6"/>
  <c r="H159" i="7"/>
  <c r="E318" i="8"/>
  <c r="H29" i="9"/>
  <c r="K29" i="9"/>
  <c r="E574" i="6"/>
  <c r="H83" i="7"/>
  <c r="E563" i="6"/>
  <c r="E580" i="6"/>
  <c r="E568" i="6"/>
  <c r="H82" i="7"/>
  <c r="E205" i="8"/>
  <c r="H75" i="7"/>
  <c r="E199" i="8"/>
  <c r="K563" i="6" l="1"/>
  <c r="F563" i="6"/>
  <c r="K574" i="6"/>
  <c r="F574" i="6"/>
  <c r="G26" i="9"/>
  <c r="L29" i="9"/>
  <c r="F968" i="6"/>
  <c r="K968" i="6"/>
  <c r="K318" i="8"/>
  <c r="F318" i="8"/>
  <c r="L318" i="8" s="1"/>
  <c r="F199" i="8"/>
  <c r="K199" i="8"/>
  <c r="F205" i="8"/>
  <c r="L205" i="8" s="1"/>
  <c r="K205" i="8"/>
  <c r="K568" i="6"/>
  <c r="F568" i="6"/>
  <c r="F203" i="8"/>
  <c r="L203" i="8" s="1"/>
  <c r="K203" i="8"/>
  <c r="K580" i="6"/>
  <c r="F580" i="6"/>
  <c r="L199" i="8" l="1"/>
  <c r="F237" i="8"/>
  <c r="E14" i="9" s="1"/>
  <c r="L968" i="6"/>
  <c r="F969" i="6"/>
  <c r="L580" i="6"/>
  <c r="F585" i="6"/>
  <c r="H26" i="9"/>
  <c r="K26" i="9"/>
  <c r="L574" i="6"/>
  <c r="F577" i="6"/>
  <c r="L568" i="6"/>
  <c r="F571" i="6"/>
  <c r="L563" i="6"/>
  <c r="F565" i="6"/>
  <c r="L237" i="8"/>
  <c r="E91" i="7" l="1"/>
  <c r="L571" i="6"/>
  <c r="L577" i="6"/>
  <c r="E92" i="7"/>
  <c r="G5" i="9"/>
  <c r="H5" i="9" s="1"/>
  <c r="L26" i="9"/>
  <c r="L585" i="6"/>
  <c r="E93" i="7"/>
  <c r="L969" i="6"/>
  <c r="E158" i="7"/>
  <c r="F14" i="9"/>
  <c r="K14" i="9"/>
  <c r="E90" i="7"/>
  <c r="L565" i="6"/>
  <c r="L14" i="9" l="1"/>
  <c r="H158" i="7"/>
  <c r="E317" i="8"/>
  <c r="H93" i="7"/>
  <c r="E276" i="8"/>
  <c r="E8" i="10"/>
  <c r="H52" i="9"/>
  <c r="H92" i="7"/>
  <c r="E275" i="8"/>
  <c r="E273" i="8"/>
  <c r="H90" i="7"/>
  <c r="H91" i="7"/>
  <c r="E274" i="8"/>
  <c r="F273" i="8" l="1"/>
  <c r="K273" i="8"/>
  <c r="F276" i="8"/>
  <c r="L276" i="8" s="1"/>
  <c r="K276" i="8"/>
  <c r="F317" i="8"/>
  <c r="K317" i="8"/>
  <c r="K275" i="8"/>
  <c r="F275" i="8"/>
  <c r="L275" i="8" s="1"/>
  <c r="K274" i="8"/>
  <c r="F274" i="8"/>
  <c r="L274" i="8" s="1"/>
  <c r="E16" i="10"/>
  <c r="E9" i="10"/>
  <c r="E10" i="10" s="1"/>
  <c r="E14" i="10"/>
  <c r="E18" i="10" s="1"/>
  <c r="E15" i="10"/>
  <c r="F341" i="8" l="1"/>
  <c r="E18" i="9" s="1"/>
  <c r="L317" i="8"/>
  <c r="L341" i="8" s="1"/>
  <c r="E12" i="10"/>
  <c r="E13" i="10"/>
  <c r="L273" i="8"/>
  <c r="L289" i="8" s="1"/>
  <c r="F289" i="8"/>
  <c r="E16" i="9" s="1"/>
  <c r="F16" i="9" l="1"/>
  <c r="K16" i="9"/>
  <c r="F18" i="9"/>
  <c r="L18" i="9" s="1"/>
  <c r="K18" i="9"/>
  <c r="L16" i="9" l="1"/>
  <c r="F6" i="9" l="1"/>
  <c r="K6" i="9"/>
  <c r="L6" i="9" l="1"/>
  <c r="E5" i="9"/>
  <c r="F5" i="9" s="1"/>
  <c r="K5" i="9" l="1"/>
  <c r="E4" i="10" l="1"/>
  <c r="E7" i="10" s="1"/>
  <c r="F52" i="9"/>
  <c r="L5" i="9"/>
  <c r="L52" i="9" s="1"/>
  <c r="E22" i="10" l="1"/>
  <c r="E21" i="10"/>
  <c r="E17" i="10"/>
  <c r="E20" i="10"/>
  <c r="E19" i="10"/>
  <c r="E23" i="10" l="1"/>
  <c r="E24" i="10" l="1"/>
  <c r="E25" i="10" l="1"/>
  <c r="E29" i="10" l="1"/>
  <c r="E30" i="10" s="1"/>
  <c r="E31" i="10" s="1"/>
  <c r="E32" i="10" s="1"/>
</calcChain>
</file>

<file path=xl/sharedStrings.xml><?xml version="1.0" encoding="utf-8"?>
<sst xmlns="http://schemas.openxmlformats.org/spreadsheetml/2006/main" count="20366" uniqueCount="2937">
  <si>
    <t>공 종 별 집 계 표</t>
  </si>
  <si>
    <t>[ 한국문화예술위원회 나주청사 리모델링공사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</si>
  <si>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</si>
  <si>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</si>
  <si>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</si>
  <si>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</si>
  <si>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</si>
  <si>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</si>
  <si>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</si>
  <si>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</si>
  <si>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</si>
  <si>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</si>
  <si>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</si>
  <si>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</si>
  <si>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</si>
  <si>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</si>
  <si>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</si>
  <si>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</si>
  <si>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</si>
  <si>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</si>
  <si>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</si>
  <si>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</si>
  <si>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</si>
  <si>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</si>
  <si>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</si>
  <si>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</si>
  <si>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</si>
  <si>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</si>
  <si>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</si>
  <si>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</si>
  <si>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</si>
  <si>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</si>
  <si>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</si>
  <si>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</si>
  <si>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</si>
  <si>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</si>
  <si>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</si>
  <si>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</si>
  <si>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</si>
  <si>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</si>
  <si>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</si>
  <si>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</si>
  <si>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</si>
  <si>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</si>
  <si>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</si>
  <si>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</si>
  <si>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</si>
  <si>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</si>
  <si>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</si>
  <si>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</si>
  <si>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</si>
  <si>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한국문화예술위원회 나주청사 리모델링공사</t>
  </si>
  <si>
    <t/>
  </si>
  <si>
    <t>01</t>
  </si>
  <si>
    <t>0101  01.건축공사</t>
  </si>
  <si>
    <t>0101</t>
  </si>
  <si>
    <t>010101  가  설  공  사</t>
  </si>
  <si>
    <t>010101</t>
  </si>
  <si>
    <t>RPP가설방음판 설치 및 해체</t>
  </si>
  <si>
    <t>H:4100, 3개월</t>
  </si>
  <si>
    <t>M</t>
  </si>
  <si>
    <t>호표 17</t>
  </si>
  <si>
    <t>5E50444532D13305E022634A9AB92D</t>
  </si>
  <si>
    <t>T</t>
  </si>
  <si>
    <t>F</t>
  </si>
  <si>
    <t>0101015E50444532D13305E022634A9AB92D</t>
  </si>
  <si>
    <t>H:5000, 3개월</t>
  </si>
  <si>
    <t>호표 18</t>
  </si>
  <si>
    <t>5E50444532D13305E022634A9AB92C</t>
  </si>
  <si>
    <t>0101015E50444532D13305E022634A9AB92C</t>
  </si>
  <si>
    <t>강관 조립말비계(이동식)설치 및 해체</t>
  </si>
  <si>
    <t>높이 2m, 3개월</t>
  </si>
  <si>
    <t>대</t>
  </si>
  <si>
    <t>호표 21</t>
  </si>
  <si>
    <t>5E50444532F13E25F8CFC829CEC12E</t>
  </si>
  <si>
    <t>0101015E50444532F13E25F8CFC829CEC12E</t>
  </si>
  <si>
    <t>높이 4m, 3개월</t>
  </si>
  <si>
    <t>호표 22</t>
  </si>
  <si>
    <t>5E50444532F13E25F8CFC82AD53346</t>
  </si>
  <si>
    <t>0101015E50444532F13E25F8CFC82AD53346</t>
  </si>
  <si>
    <t>건축물 현장정리</t>
  </si>
  <si>
    <t>개보수공사</t>
  </si>
  <si>
    <t>M2</t>
  </si>
  <si>
    <t>호표 24</t>
  </si>
  <si>
    <t>5E504440B2A13D258BF3A984016853</t>
  </si>
  <si>
    <t>0101015E504440B2A13D258BF3A984016853</t>
  </si>
  <si>
    <t>구조부 먹매김</t>
  </si>
  <si>
    <t>일반</t>
  </si>
  <si>
    <t>호표 25</t>
  </si>
  <si>
    <t>5E504440B2913CE56F49773C51FAE7</t>
  </si>
  <si>
    <t>0101015E504440B2913CE56F49773C51FAE7</t>
  </si>
  <si>
    <t>[ 합           계 ]</t>
  </si>
  <si>
    <t>TOTAL</t>
  </si>
  <si>
    <t>010102  토 및 지정공사</t>
  </si>
  <si>
    <t>010102</t>
  </si>
  <si>
    <t>터파기/토사</t>
  </si>
  <si>
    <t>보통, 굴착기 0.7m3</t>
  </si>
  <si>
    <t>M3</t>
  </si>
  <si>
    <t>산근 1</t>
  </si>
  <si>
    <t>5E756437F25131250767FD84CBE32F</t>
  </si>
  <si>
    <t>0101025E756437F25131250767FD84CBE32F</t>
  </si>
  <si>
    <t>토사 운반/단지외 10km</t>
  </si>
  <si>
    <t>보통, 덤프 15ton+굴착기 0.7m3(고르기 별도)</t>
  </si>
  <si>
    <t>산근 2</t>
  </si>
  <si>
    <t>5E75643432C132B5149A3F5D45135E</t>
  </si>
  <si>
    <t>0101025E75643432C132B5149A3F5D45135E</t>
  </si>
  <si>
    <t>되메우기 및 다짐</t>
  </si>
  <si>
    <t>대형장비</t>
  </si>
  <si>
    <t>호표 183</t>
  </si>
  <si>
    <t>5E75643A42913505484C19D398A635</t>
  </si>
  <si>
    <t>0101025E75643A42913505484C19D398A635</t>
  </si>
  <si>
    <t>기초 지정</t>
  </si>
  <si>
    <t>잡석지정</t>
  </si>
  <si>
    <t>호표 185</t>
  </si>
  <si>
    <t>5E75643B62913CC5A10717FE35453E</t>
  </si>
  <si>
    <t>0101025E75643B62913CC5A10717FE35453E</t>
  </si>
  <si>
    <t>010103  철근콘크리트공사</t>
  </si>
  <si>
    <t>010103</t>
  </si>
  <si>
    <t>레미콘</t>
  </si>
  <si>
    <t>25-18-08</t>
  </si>
  <si>
    <t>자재 53</t>
  </si>
  <si>
    <t>597C64ACC2F132357509550BFC79CE82EE930C</t>
  </si>
  <si>
    <t>010103597C64ACC2F132357509550BFC79CE82EE930C</t>
  </si>
  <si>
    <t>25-27-15</t>
  </si>
  <si>
    <t>자재 54</t>
  </si>
  <si>
    <t>597C64ACC2F132357509550BFC79CE82EE915E</t>
  </si>
  <si>
    <t>010103597C64ACC2F132357509550BFC79CE82EE915E</t>
  </si>
  <si>
    <t>철근콘크리트용봉강</t>
  </si>
  <si>
    <t>이형봉강(SD400), HD-10, 지정장소도</t>
  </si>
  <si>
    <t>TON</t>
  </si>
  <si>
    <t>자재 40</t>
  </si>
  <si>
    <t>597C64ACC2E131A55765AE396A829230FCFC85</t>
  </si>
  <si>
    <t>010103597C64ACC2E131A55765AE396A829230FCFC85</t>
  </si>
  <si>
    <t>이형봉강(SD400), HD-13, 지정장소도</t>
  </si>
  <si>
    <t>자재 41</t>
  </si>
  <si>
    <t>597C64ACC2E131A55765AE396A829230FFB04C</t>
  </si>
  <si>
    <t>010103597C64ACC2E131A55765AE396A829230FFB04C</t>
  </si>
  <si>
    <t>콘크리트 펌프차 타설(버림)</t>
  </si>
  <si>
    <t>slump 8~12cm, 매트기초 등, f2 : Type-Ⅰ, 36m</t>
  </si>
  <si>
    <t>호표 33</t>
  </si>
  <si>
    <t>5E501409821139E56400AEBDE84334</t>
  </si>
  <si>
    <t>0101035E501409821139E56400AEBDE84334</t>
  </si>
  <si>
    <t>콘크리트 펌프차 타설</t>
  </si>
  <si>
    <t>slump 15cm, 매트기초 등, f2 : Type-Ⅰ, 36m</t>
  </si>
  <si>
    <t>호표 34</t>
  </si>
  <si>
    <t>5E50140982213A15FE7D2FFC557ACE</t>
  </si>
  <si>
    <t>0101035E50140982213A15FE7D2FFC557ACE</t>
  </si>
  <si>
    <t>slump 15cm, 벽,기둥,슬래브 등, f2 : Type-Ⅰ, 36m</t>
  </si>
  <si>
    <t>호표 35</t>
  </si>
  <si>
    <t>5E50140982213A25815256CADF3B17</t>
  </si>
  <si>
    <t>0101035E50140982213A25815256CADF3B17</t>
  </si>
  <si>
    <t>철근 현장가공 및 현장조립</t>
  </si>
  <si>
    <t>Type-Ⅰ</t>
  </si>
  <si>
    <t>호표 31</t>
  </si>
  <si>
    <t>5E50140D72B137F5D66F9F0A173BB8</t>
  </si>
  <si>
    <t>0101035E50140D72B137F5D66F9F0A173BB8</t>
  </si>
  <si>
    <t>유로폼 설치 및 해체</t>
  </si>
  <si>
    <t>간단, 수직고 7m까지</t>
  </si>
  <si>
    <t>호표 28</t>
  </si>
  <si>
    <t>5E50140E02613AC5A462A1FFBF719E</t>
  </si>
  <si>
    <t>0101035E50140E02613AC5A462A1FFBF719E</t>
  </si>
  <si>
    <t>010104  돌    공    사</t>
  </si>
  <si>
    <t>010104</t>
  </si>
  <si>
    <t>화강석붙임(습식, 물갈기)</t>
  </si>
  <si>
    <t>바닥, 포천석 30mm, 모르타르 10mm</t>
  </si>
  <si>
    <t>호표 110</t>
  </si>
  <si>
    <t>5E5084DD22B1368509383A657D23A1</t>
  </si>
  <si>
    <t>0101045E5084DD22B1368509383A657D23A1</t>
  </si>
  <si>
    <t>010105  타  일  공  사</t>
  </si>
  <si>
    <t>010105</t>
  </si>
  <si>
    <t>자기질타일</t>
  </si>
  <si>
    <t>벽, 600*1200*12mm</t>
  </si>
  <si>
    <t>자재 62</t>
  </si>
  <si>
    <t>597C64ACC2D1374589F25095330C997FF7136D</t>
  </si>
  <si>
    <t>010105597C64ACC2D1374589F25095330C997FF7136D</t>
  </si>
  <si>
    <t>타일 접착제 붙임</t>
  </si>
  <si>
    <t>벽, 600*1200(타일C, 백색줄눈)</t>
  </si>
  <si>
    <t>호표 104</t>
  </si>
  <si>
    <t>5E5084DEC2E133A5AF1D50F4DB9273</t>
  </si>
  <si>
    <t>0101055E5084DEC2E133A5AF1D50F4DB9273</t>
  </si>
  <si>
    <t>010106  목공사및수장공사</t>
  </si>
  <si>
    <t>010106</t>
  </si>
  <si>
    <t>금속천장재</t>
  </si>
  <si>
    <t>익스펜디드메탈, 1000*1000*12*30*3.2t [시공비포함]</t>
  </si>
  <si>
    <t>자재 74</t>
  </si>
  <si>
    <t>597C64ACC2813F25B522A7608613DBFA2461D2</t>
  </si>
  <si>
    <t>010106597C64ACC2813F25B522A7608613DBFA2461D2</t>
  </si>
  <si>
    <t>목재데크 설치</t>
  </si>
  <si>
    <t>데크 140*21T*2800</t>
  </si>
  <si>
    <t>자재 161</t>
  </si>
  <si>
    <t>5FE8C4A8327136454B3731A8E2EE1EC74BD477</t>
  </si>
  <si>
    <t>0101065FE8C4A8327136454B3731A8E2EE1EC74BD477</t>
  </si>
  <si>
    <t>지정 원목마루 설치</t>
  </si>
  <si>
    <t>14*190*1900mm</t>
  </si>
  <si>
    <t>호표 55</t>
  </si>
  <si>
    <t>5E50C47BF291396597B1C9852F1F8F</t>
  </si>
  <si>
    <t>0101065E50C47BF291396597B1C9852F1F8F</t>
  </si>
  <si>
    <t>LVT타일 깔기</t>
  </si>
  <si>
    <t>비닐타일, 3*450*450mm</t>
  </si>
  <si>
    <t>호표 129</t>
  </si>
  <si>
    <t>5E50A42DC28131C592878F3A39F8C4</t>
  </si>
  <si>
    <t>0101065E50A42DC28131C592878F3A39F8C4</t>
  </si>
  <si>
    <t>샌드위치패널 설치</t>
  </si>
  <si>
    <t>벽, 220mm(준불연)</t>
  </si>
  <si>
    <t>호표 131</t>
  </si>
  <si>
    <t>5E50A42ED2613BE57DEC1BDB7DDD23</t>
  </si>
  <si>
    <t>0101065E50A42ED2613BE57DEC1BDB7DDD23</t>
  </si>
  <si>
    <t>석고판 나사 고정</t>
  </si>
  <si>
    <t>벽, GB9.5t*1겹</t>
  </si>
  <si>
    <t>호표 132</t>
  </si>
  <si>
    <t>5E50A42FF2513705A1645229887219</t>
  </si>
  <si>
    <t>0101065E50A42FF2513705A1645229887219</t>
  </si>
  <si>
    <t>고강도석고판 나사 고정</t>
  </si>
  <si>
    <t>벽, 고강도GB12.5t*1겹</t>
  </si>
  <si>
    <t>호표 133</t>
  </si>
  <si>
    <t>5E50A42FF2513705A164522988721F</t>
  </si>
  <si>
    <t>0101065E50A42FF2513705A164522988721F</t>
  </si>
  <si>
    <t>벽, GB9.5t*2겹</t>
  </si>
  <si>
    <t>호표 134</t>
  </si>
  <si>
    <t>5E50A42FF2513705A1645229887132</t>
  </si>
  <si>
    <t>0101065E50A42FF2513705A1645229887132</t>
  </si>
  <si>
    <t>천장, GB9.5t*2겹</t>
  </si>
  <si>
    <t>호표 136</t>
  </si>
  <si>
    <t>5E50A42FF2513705A20A35A85FC3C9</t>
  </si>
  <si>
    <t>0101065E50A42FF2513705A20A35A85FC3C9</t>
  </si>
  <si>
    <t>DRY WALL 틀 /바탕판별도</t>
  </si>
  <si>
    <t>C-STUD100t@450+바탕판별도</t>
  </si>
  <si>
    <t>호표 137</t>
  </si>
  <si>
    <t>5E50A42FF251373575C28AA29DE98B</t>
  </si>
  <si>
    <t>0101065E50A42FF251373575C28AA29DE98B</t>
  </si>
  <si>
    <t>벽체합판 설치</t>
  </si>
  <si>
    <t>합판9t</t>
  </si>
  <si>
    <t>호표 138</t>
  </si>
  <si>
    <t>5E50A42FF2313455789BBDFB9F0D54</t>
  </si>
  <si>
    <t>0101065E50A42FF2313455789BBDFB9F0D54</t>
  </si>
  <si>
    <t>천장합판 설치</t>
  </si>
  <si>
    <t>호표 139</t>
  </si>
  <si>
    <t>5E50A42FF2313455789BBDFB9F0C4E</t>
  </si>
  <si>
    <t>0101065E50A42FF2313455789BBDFB9F0C4E</t>
  </si>
  <si>
    <t>탄화목사이딩 설치</t>
  </si>
  <si>
    <t>탄화목사이딩</t>
  </si>
  <si>
    <t>호표 144</t>
  </si>
  <si>
    <t>5E50A42FF23134557B6F1C7C4840B5</t>
  </si>
  <si>
    <t>0101065E50A42FF23134557B6F1C7C4840B5</t>
  </si>
  <si>
    <t>흡음뿜칠</t>
  </si>
  <si>
    <t>천장, 30mm</t>
  </si>
  <si>
    <t>자재 162</t>
  </si>
  <si>
    <t>5FE8C4A8327136454B3731A8E2EE1EC74BD475</t>
  </si>
  <si>
    <t>0101065FE8C4A8327136454B3731A8E2EE1EC74BD475</t>
  </si>
  <si>
    <t>외부용뿜칠마감재</t>
  </si>
  <si>
    <t>외부 [시공비포함]</t>
  </si>
  <si>
    <t>자재 69</t>
  </si>
  <si>
    <t>597C64ACC2B13465FBB126111448F05BFAA2A3</t>
  </si>
  <si>
    <t>010106597C64ACC2B13465FBB126111448F05BFAA2A3</t>
  </si>
  <si>
    <t>압출발포폴리스티렌 접착제 붙이기 - 벽</t>
  </si>
  <si>
    <t>특호, 50mm</t>
  </si>
  <si>
    <t>호표 147</t>
  </si>
  <si>
    <t>5E50A42842913D955AED15C3D34801</t>
  </si>
  <si>
    <t>0101065E50A42842913D955AED15C3D34801</t>
  </si>
  <si>
    <t>방습필름 설치 - 바닥</t>
  </si>
  <si>
    <t>폴리에틸렌필름, 두께, 0.03mm, 2겹</t>
  </si>
  <si>
    <t>호표 149</t>
  </si>
  <si>
    <t>5E50A42842B138457DEEF1C17ABB0A</t>
  </si>
  <si>
    <t>0101065E50A42842B138457DEEF1C17ABB0A</t>
  </si>
  <si>
    <t>010107  방  수  공  사</t>
  </si>
  <si>
    <t>010107</t>
  </si>
  <si>
    <t>우레탄도막방수</t>
  </si>
  <si>
    <t>비노출, 수직 3mm</t>
  </si>
  <si>
    <t>호표 46</t>
  </si>
  <si>
    <t>5E50D463D2F13CC5C16E0CBBEE719C</t>
  </si>
  <si>
    <t>0101075E50D463D2F13CC5C16E0CBBEE719C</t>
  </si>
  <si>
    <t>발수제 도포</t>
  </si>
  <si>
    <t>벽, 2회</t>
  </si>
  <si>
    <t>호표 48</t>
  </si>
  <si>
    <t>5E50D464E26133E5794656A4F7817A</t>
  </si>
  <si>
    <t>0101075E50D464E26133E5794656A4F7817A</t>
  </si>
  <si>
    <t>수밀코킹(실리콘)</t>
  </si>
  <si>
    <t>삼각, 10mm, 창호주위</t>
  </si>
  <si>
    <t>호표 52</t>
  </si>
  <si>
    <t>5E50D46692113C750A93286084E8D0</t>
  </si>
  <si>
    <t>0101075E50D46692113C750A93286084E8D0</t>
  </si>
  <si>
    <t>010108  금  속  공  사</t>
  </si>
  <si>
    <t>010108</t>
  </si>
  <si>
    <t>경량천장철골틀 설치</t>
  </si>
  <si>
    <t>M-BAR</t>
  </si>
  <si>
    <t>호표 58</t>
  </si>
  <si>
    <t>5E50F4A782C13EF528F55BB34D4FBF</t>
  </si>
  <si>
    <t>0101085E50F4A782C13EF528F55BB34D4FBF</t>
  </si>
  <si>
    <t>T-BAR</t>
  </si>
  <si>
    <t>호표 59</t>
  </si>
  <si>
    <t>5E50F4A782C13EF528F55BB34D4FBA</t>
  </si>
  <si>
    <t>0101085E50F4A782C13EF528F55BB34D4FBA</t>
  </si>
  <si>
    <t>AL몰딩 설치</t>
  </si>
  <si>
    <t>L형, 19*19*1.0mm</t>
  </si>
  <si>
    <t>호표 153</t>
  </si>
  <si>
    <t>5E50A425F21133D553B1F8ED8336D2</t>
  </si>
  <si>
    <t>0101085E50A425F21133D553B1F8ED8336D2</t>
  </si>
  <si>
    <t>W형, 15*15*15*15*1.0mm</t>
  </si>
  <si>
    <t>호표 154</t>
  </si>
  <si>
    <t>5E50A425F21133D553B5531EE3AF33</t>
  </si>
  <si>
    <t>0101085E50A425F21133D553B5531EE3AF33</t>
  </si>
  <si>
    <t>걸레받이몰딩 설치</t>
  </si>
  <si>
    <t>AL, H=10mm</t>
  </si>
  <si>
    <t>호표 42</t>
  </si>
  <si>
    <t>5E50247C22A13975A82B5FD924094C</t>
  </si>
  <si>
    <t>0101085E50247C22A13975A82B5FD924094C</t>
  </si>
  <si>
    <t>앵글코너가드</t>
  </si>
  <si>
    <t>L-50*50*5t. 도장</t>
  </si>
  <si>
    <t>호표 43</t>
  </si>
  <si>
    <t>5E50247C22A13975ADA8D185D70DFF</t>
  </si>
  <si>
    <t>0101085E50247C22A13975ADA8D185D70DFF</t>
  </si>
  <si>
    <t>천장점검구 설치</t>
  </si>
  <si>
    <t>AL 백색, 450*450mm</t>
  </si>
  <si>
    <t>개소</t>
  </si>
  <si>
    <t>호표 62</t>
  </si>
  <si>
    <t>5E50F4A782B13C851F337CE0BF2FA6</t>
  </si>
  <si>
    <t>0101085E50F4A782B13C851F337CE0BF2FA6</t>
  </si>
  <si>
    <t>매가패널 설치</t>
  </si>
  <si>
    <t>매가패널(골판넬)</t>
  </si>
  <si>
    <t>자재 163</t>
  </si>
  <si>
    <t>5FE8C4A8327136454B3731A8E2EE1EC74BD472</t>
  </si>
  <si>
    <t>0101085FE8C4A8327136454B3731A8E2EE1EC74BD472</t>
  </si>
  <si>
    <t>금속흡음타공보드 설치</t>
  </si>
  <si>
    <t>호표 145</t>
  </si>
  <si>
    <t>5E50A42FF23134557B6F1C7C484370</t>
  </si>
  <si>
    <t>0101085E50A42FF23134557B6F1C7C484370</t>
  </si>
  <si>
    <t>경량벽체철골틀 설치</t>
  </si>
  <si>
    <t>CLIP-BAR@2000</t>
  </si>
  <si>
    <t>호표 60</t>
  </si>
  <si>
    <t>5E50F4A782C13EF528F55BB34D4FB7</t>
  </si>
  <si>
    <t>0101085E50F4A782C13EF528F55BB34D4FB7</t>
  </si>
  <si>
    <t>아연도금강판 설치</t>
  </si>
  <si>
    <t>아연도금강판 1.2t+분체도장</t>
  </si>
  <si>
    <t>호표 67</t>
  </si>
  <si>
    <t>5E50F4A3126134A5975AC88114D438</t>
  </si>
  <si>
    <t>0101085E50F4A3126134A5975AC88114D438</t>
  </si>
  <si>
    <t>갈바륨강판 설치</t>
  </si>
  <si>
    <t>갈바륨강판 1.6t+분체도장</t>
  </si>
  <si>
    <t>호표 68</t>
  </si>
  <si>
    <t>5E50F4A3126134A5975AC88114D437</t>
  </si>
  <si>
    <t>0101085E50F4A3126134A5975AC88114D437</t>
  </si>
  <si>
    <t>커튼월하부후레싱 설치</t>
  </si>
  <si>
    <t>아연도금강판. W120*1.6t+분체도장</t>
  </si>
  <si>
    <t>호표 72</t>
  </si>
  <si>
    <t>5E50F4A3126134A5975AC88114D7F3</t>
  </si>
  <si>
    <t>0101085E50F4A3126134A5975AC88114D7F3</t>
  </si>
  <si>
    <t>커튼월하부후레싱틀 설치</t>
  </si>
  <si>
    <t>STL.ㅁ40*20*1.6t</t>
  </si>
  <si>
    <t>호표 73</t>
  </si>
  <si>
    <t>5E50F4A3126134A5975AC88114D7F2</t>
  </si>
  <si>
    <t>0101085E50F4A3126134A5975AC88114D7F2</t>
  </si>
  <si>
    <t>커튼월하부브라켓 설치</t>
  </si>
  <si>
    <t>STL.ㄱ100*70*7t+M12앵커</t>
  </si>
  <si>
    <t>호표 74</t>
  </si>
  <si>
    <t>5E50F4A3126134A5975AC88114D7F1</t>
  </si>
  <si>
    <t>0101085E50F4A3126134A5975AC88114D7F1</t>
  </si>
  <si>
    <t>캐노피브라켓 설치</t>
  </si>
  <si>
    <t>STL.ㄱ100*70*7t</t>
  </si>
  <si>
    <t>호표 75</t>
  </si>
  <si>
    <t>5E50F4A3126134A5975AC88114D7F0</t>
  </si>
  <si>
    <t>0101085E50F4A3126134A5975AC88114D7F0</t>
  </si>
  <si>
    <t>라인펜던트등지지대 설치</t>
  </si>
  <si>
    <t>L1500, 아연도.ㅁ40*20*1.6t*2줄+평철L70*D20*9t+금속PL.200*200*4.5t+합판보강9t+분체도장</t>
  </si>
  <si>
    <t>EA</t>
  </si>
  <si>
    <t>호표 76</t>
  </si>
  <si>
    <t>5E50F4A3126134A5975AC88114D7F7</t>
  </si>
  <si>
    <t>0101085E50F4A3126134A5975AC88114D7F7</t>
  </si>
  <si>
    <t>데크마구리후레싱 설치</t>
  </si>
  <si>
    <t>STL. W350*6t+도장</t>
  </si>
  <si>
    <t>호표 78</t>
  </si>
  <si>
    <t>5E50F4A3126134A5975AC88114D7F4</t>
  </si>
  <si>
    <t>0101085E50F4A3126134A5975AC88114D7F4</t>
  </si>
  <si>
    <t>설비커버 설치</t>
  </si>
  <si>
    <t>갈바 W160*1.2t(양면2줄), 분체도장</t>
  </si>
  <si>
    <t>호표 79</t>
  </si>
  <si>
    <t>5E50F4A3126134A5975AC88114D7FB</t>
  </si>
  <si>
    <t>0101085E50F4A3126134A5975AC88114D7FB</t>
  </si>
  <si>
    <t>금속틀 설치</t>
  </si>
  <si>
    <t>STL.ㅁ20*40*1.6t@500</t>
  </si>
  <si>
    <t>호표 81</t>
  </si>
  <si>
    <t>5E50F4A3126134A5975AC88114D047</t>
  </si>
  <si>
    <t>0101085E50F4A3126134A5975AC88114D047</t>
  </si>
  <si>
    <t>STL.ㅁ50*50*2.3t@300*600</t>
  </si>
  <si>
    <t>호표 82</t>
  </si>
  <si>
    <t>5E50F4A3126134A5975AC88114D046</t>
  </si>
  <si>
    <t>0101085E50F4A3126134A5975AC88114D046</t>
  </si>
  <si>
    <t>금속천장틀(수평틀) 설치</t>
  </si>
  <si>
    <t>STL.ㅁ40*40*1.6t@600*600</t>
  </si>
  <si>
    <t>호표 83</t>
  </si>
  <si>
    <t>5E50F4A3126134A5975AC88114D31B</t>
  </si>
  <si>
    <t>0101085E50F4A3126134A5975AC88114D31B</t>
  </si>
  <si>
    <t>금속천장틀(수직틀) 설치</t>
  </si>
  <si>
    <t>호표 84</t>
  </si>
  <si>
    <t>5E50F4A3126134A5975AC88114D31F</t>
  </si>
  <si>
    <t>0101085E50F4A3126134A5975AC88114D31F</t>
  </si>
  <si>
    <t>금속바닥틀(데크) 설치</t>
  </si>
  <si>
    <t>STL.ㅁ50*50*2.3t@300*1000+L50*50*3t@300+앵커</t>
  </si>
  <si>
    <t>호표 85</t>
  </si>
  <si>
    <t>5E50F4A3126134A5975AC88114D310</t>
  </si>
  <si>
    <t>0101085E50F4A3126134A5975AC88114D310</t>
  </si>
  <si>
    <t>스테인리스재료분리대</t>
  </si>
  <si>
    <t>바닥, W70*3t</t>
  </si>
  <si>
    <t>호표 151</t>
  </si>
  <si>
    <t>5E50A42B12D13B55A3D63D63309848</t>
  </si>
  <si>
    <t>0101085E50A42B12D13B55A3D63D63309848</t>
  </si>
  <si>
    <t>전동 블라인드 매립박스(ㄷ자형)</t>
  </si>
  <si>
    <t>200*150*1.6t, 아연도(도장 유)</t>
  </si>
  <si>
    <t>호표 152</t>
  </si>
  <si>
    <t>5E50A424E2C13FB5E487B1133D0553</t>
  </si>
  <si>
    <t>0101085E50A424E2C13FB5E487B1133D0553</t>
  </si>
  <si>
    <t>010109  미  장  공  사</t>
  </si>
  <si>
    <t>010109</t>
  </si>
  <si>
    <t>콘크리트폴리싱(무광)</t>
  </si>
  <si>
    <t>바닥 [시공비포함]</t>
  </si>
  <si>
    <t>자재 68</t>
  </si>
  <si>
    <t>597C64ACC2B13465FBB126111566A134D572CC</t>
  </si>
  <si>
    <t>010109597C64ACC2B13465FBB126111566A134D572CC</t>
  </si>
  <si>
    <t>모르타르 바름</t>
  </si>
  <si>
    <t>바닥, 26mm</t>
  </si>
  <si>
    <t>호표 38</t>
  </si>
  <si>
    <t>5E502477A28135F5F5072937B660D0</t>
  </si>
  <si>
    <t>0101095E502477A28135F5F5072937B660D0</t>
  </si>
  <si>
    <t>바닥, 37mm</t>
  </si>
  <si>
    <t>호표 39</t>
  </si>
  <si>
    <t>5E502477A28135F5F5072937B70B37</t>
  </si>
  <si>
    <t>0101095E502477A28135F5F5072937B70B37</t>
  </si>
  <si>
    <t>기존콘크리트면처리</t>
  </si>
  <si>
    <t>벽</t>
  </si>
  <si>
    <t>호표 40</t>
  </si>
  <si>
    <t>5E502477A2B13105E8B26B22CCA883</t>
  </si>
  <si>
    <t>0101095E502477A2B13105E8B26B22CCA883</t>
  </si>
  <si>
    <t>창호주위 발포우레탄 충전</t>
  </si>
  <si>
    <t>호표 98</t>
  </si>
  <si>
    <t>5E5094C352F134C5E4D3FAE6301289</t>
  </si>
  <si>
    <t>0101095E5094C352F134C5E4D3FAE6301289</t>
  </si>
  <si>
    <t>우레탄폼 분사 충진</t>
  </si>
  <si>
    <t>벽, 22m3/일당</t>
  </si>
  <si>
    <t>호표 150</t>
  </si>
  <si>
    <t>5E50A42842B1387532B93CA753FB2E</t>
  </si>
  <si>
    <t>0101095E50A42842B1387532B93CA753FB2E</t>
  </si>
  <si>
    <t>010110  창호 및 유리공사</t>
  </si>
  <si>
    <t>010110</t>
  </si>
  <si>
    <t>AW01[AL.시스템/로이복층유리28t포함]</t>
  </si>
  <si>
    <t>14.650 x 3.000 = 43.950</t>
  </si>
  <si>
    <t>자재 153</t>
  </si>
  <si>
    <t>5FE8C4A8327136454B3731A8E2EE1EC7492E11</t>
  </si>
  <si>
    <t>0101105FE8C4A8327136454B3731A8E2EE1EC7492E11</t>
  </si>
  <si>
    <t>AW02[IJ-C/W 24mm &amp; EDS 75 O-DOOR(유리 24T / 5CL+14,Ar+5LE) / 양면반강화]</t>
  </si>
  <si>
    <t>21.095 x 3.000 = 63.285</t>
  </si>
  <si>
    <t>자재 154</t>
  </si>
  <si>
    <t>5FE8C4A8327136454B3731A8E2EE1EC7492E10</t>
  </si>
  <si>
    <t>0101105FE8C4A8327136454B3731A8E2EE1EC7492E10</t>
  </si>
  <si>
    <t>AW03[IJ-C/W 24mmL(유리 24T / 5CL+14,Ar+5LE) / 양면반강화]</t>
  </si>
  <si>
    <t>24.580 x 3.000 = 73.740</t>
  </si>
  <si>
    <t>자재 155</t>
  </si>
  <si>
    <t>5FE8C4A8327136454B3731A8E2EE1EC7492E13</t>
  </si>
  <si>
    <t>0101105FE8C4A8327136454B3731A8E2EE1EC7492E13</t>
  </si>
  <si>
    <t>AW02,03 장비비/경비/제품 및 유리 운반비 등</t>
  </si>
  <si>
    <t>식</t>
  </si>
  <si>
    <t>자재 156</t>
  </si>
  <si>
    <t>5FE8C4A8327136454B3731A8E2EE1EC7492E12</t>
  </si>
  <si>
    <t>0101105FE8C4A8327136454B3731A8E2EE1EC7492E12</t>
  </si>
  <si>
    <t>AW02,03 외부 일면 마감코킹</t>
  </si>
  <si>
    <t>자재 157</t>
  </si>
  <si>
    <t>5FE8C4A8327136454B3731A8E2EE1EC7492E15</t>
  </si>
  <si>
    <t>0101105FE8C4A8327136454B3731A8E2EE1EC7492E15</t>
  </si>
  <si>
    <t>AW02,03 단수정리</t>
  </si>
  <si>
    <t>자재 158</t>
  </si>
  <si>
    <t>5FE8C4A8327136454B3731A8E2EE1EC7492E17</t>
  </si>
  <si>
    <t>0101105FE8C4A8327136454B3731A8E2EE1EC7492E17</t>
  </si>
  <si>
    <t>AW04[AL.폴딩도어/유리포함]</t>
  </si>
  <si>
    <t>9.280 x 3.000 = 27.840</t>
  </si>
  <si>
    <t>자재 159</t>
  </si>
  <si>
    <t>5FE8C4A8327136454B3731A8E2EE1EC7492E16</t>
  </si>
  <si>
    <t>0101105FE8C4A8327136454B3731A8E2EE1EC7492E16</t>
  </si>
  <si>
    <t>AW04 장비비/운반비/구조용각파이프보강비</t>
  </si>
  <si>
    <t>자재 160</t>
  </si>
  <si>
    <t>5FE8C4A8327136454B3731A8E2EE1EC7492E19</t>
  </si>
  <si>
    <t>0101105FE8C4A8327136454B3731A8E2EE1EC7492E19</t>
  </si>
  <si>
    <t>SW01[갈바W15*1.6t]</t>
  </si>
  <si>
    <t>0.600 x 2.400 = 1.440</t>
  </si>
  <si>
    <t>호표 87</t>
  </si>
  <si>
    <t>5E5094C462213C35535D5DDC9FE1CC</t>
  </si>
  <si>
    <t>0101105E5094C462213C35535D5DDC9FE1CC</t>
  </si>
  <si>
    <t>WD01[갈바W15*1.6t/합판4.8]</t>
  </si>
  <si>
    <t>1.200 x 2.400 = 2.880</t>
  </si>
  <si>
    <t>호표 88</t>
  </si>
  <si>
    <t>5E5094C462213C35535D5DDC9FE1C2</t>
  </si>
  <si>
    <t>0101105E5094C462213C35535D5DDC9FE1C2</t>
  </si>
  <si>
    <t>WD02[갈바W15*1.6t/합판4.8]</t>
  </si>
  <si>
    <t>1.400 x 2.400 = 3.360</t>
  </si>
  <si>
    <t>호표 89</t>
  </si>
  <si>
    <t>5E5094C462213C35535D5DDC9FE025</t>
  </si>
  <si>
    <t>0101105E5094C462213C35535D5DDC9FE025</t>
  </si>
  <si>
    <t>WD03[갈바W15*1.6t/합판4.8]</t>
  </si>
  <si>
    <t>호표 90</t>
  </si>
  <si>
    <t>5E5094C462213C35535D5DDC9FE027</t>
  </si>
  <si>
    <t>0101105E5094C462213C35535D5DDC9FE027</t>
  </si>
  <si>
    <t>도어힌지</t>
  </si>
  <si>
    <t>도어힌지, 황동,3.0T*102*102mm</t>
  </si>
  <si>
    <t>개</t>
  </si>
  <si>
    <t>자재 114</t>
  </si>
  <si>
    <t>597C74B5E2B13185BC12F0C365579118851B00</t>
  </si>
  <si>
    <t>010110597C74B5E2B13185BC12F0C365579118851B00</t>
  </si>
  <si>
    <t>도어핸들</t>
  </si>
  <si>
    <t>도어핸들, 9000PB, 레바형</t>
  </si>
  <si>
    <t>조</t>
  </si>
  <si>
    <t>자재 115</t>
  </si>
  <si>
    <t>597C74B5E2B13185B061EB70FCA3C60FF2AC6B</t>
  </si>
  <si>
    <t>010110597C74B5E2B13185B061EB70FCA3C60FF2AC6B</t>
  </si>
  <si>
    <t>도어록 설치 / 일반도어록 목재창호</t>
  </si>
  <si>
    <t>재료비 별도</t>
  </si>
  <si>
    <t>호표 97</t>
  </si>
  <si>
    <t>5E5094C352A13C958242ED2BE473B3</t>
  </si>
  <si>
    <t>0101105E5094C352A13C958242ED2BE473B3</t>
  </si>
  <si>
    <t>강화유리</t>
  </si>
  <si>
    <t>강화유리, 투명, 12mm</t>
  </si>
  <si>
    <t>자재 93</t>
  </si>
  <si>
    <t>597C64ACC29139B5ECBF00DE9325C1EA667283</t>
  </si>
  <si>
    <t>010110597C64ACC29139B5ECBF00DE9325C1EA667283</t>
  </si>
  <si>
    <t>창호유리설치 / 판유리</t>
  </si>
  <si>
    <t>유리두께 12mm 이하</t>
  </si>
  <si>
    <t>호표 99</t>
  </si>
  <si>
    <t>5E5094C2B25130E5767A73FD53E6EF</t>
  </si>
  <si>
    <t>0101105E5094C2B25130E5767A73FD53E6EF</t>
  </si>
  <si>
    <t>유리주위 코킹</t>
  </si>
  <si>
    <t>5*5, 실리콘</t>
  </si>
  <si>
    <t>호표 50</t>
  </si>
  <si>
    <t>5E50D466920133E5CB4E4FDAE7CFF6</t>
  </si>
  <si>
    <t>0101105E50D466920133E5CB4E4FDAE7CFF6</t>
  </si>
  <si>
    <t>접합 코킹</t>
  </si>
  <si>
    <t>호표 51</t>
  </si>
  <si>
    <t>5E50D466920133E5CB4E4FDAE7CFF7</t>
  </si>
  <si>
    <t>0101105E50D466920133E5CB4E4FDAE7CFF7</t>
  </si>
  <si>
    <t>시트지 붙임</t>
  </si>
  <si>
    <t>유리면</t>
  </si>
  <si>
    <t>호표 100</t>
  </si>
  <si>
    <t>5E5094CCB2C13175EF31F059BE5427</t>
  </si>
  <si>
    <t>0101105E5094CCB2C13175EF31F059BE5427</t>
  </si>
  <si>
    <t>010111  칠    공    사</t>
  </si>
  <si>
    <t>010111</t>
  </si>
  <si>
    <t>바탕만들기+수성페인트 롤러칠</t>
  </si>
  <si>
    <t>내부 2회, G.B.면 올퍼티, 친환경</t>
  </si>
  <si>
    <t>호표 125</t>
  </si>
  <si>
    <t>5E50B410A2913045895F3CB2AB8BBD</t>
  </si>
  <si>
    <t>0101115E50B410A2913045895F3CB2AB8BBD</t>
  </si>
  <si>
    <t>내천장 2회, G.B.면 올퍼티, 친환경</t>
  </si>
  <si>
    <t>호표 126</t>
  </si>
  <si>
    <t>5E50B410A2913045895F362A467405</t>
  </si>
  <si>
    <t>0101115E50B410A2913045895F362A467405</t>
  </si>
  <si>
    <t>010112  가  구  공  사</t>
  </si>
  <si>
    <t>010112</t>
  </si>
  <si>
    <t>카페테리아싱크대[FU01]</t>
  </si>
  <si>
    <t>L6300*D1000*H900,인조대리석20t+아연도금강판1.2t+인테리어필름</t>
  </si>
  <si>
    <t>호표 155</t>
  </si>
  <si>
    <t>5E50A42112B13115227CE7F56B2765</t>
  </si>
  <si>
    <t>0101125E50A42112B13115227CE7F56B2765</t>
  </si>
  <si>
    <t>팬트리싱크대[FU02]</t>
  </si>
  <si>
    <t>L2850*D500*H900,인조대리석20t+아연도금강판1.2t+인테리어필름</t>
  </si>
  <si>
    <t>호표 156</t>
  </si>
  <si>
    <t>5E50A42112B13115227CE7F56B2766</t>
  </si>
  <si>
    <t>0101125E50A42112B13115227CE7F56B2766</t>
  </si>
  <si>
    <t>010113  기  타  공  사</t>
  </si>
  <si>
    <t>010113</t>
  </si>
  <si>
    <t>전동엘리베이션</t>
  </si>
  <si>
    <t>하강3M자바라형,800*900*860mm,적재중량35kg</t>
  </si>
  <si>
    <t>자재 173</t>
  </si>
  <si>
    <t>5FE8C4A8327136454B3731A8E2EE1EC74BD24B</t>
  </si>
  <si>
    <t>0101135FE8C4A8327136454B3731A8E2EE1EC74BD24B</t>
  </si>
  <si>
    <t>▶ 전동블라인드 공사</t>
  </si>
  <si>
    <t>자재 164</t>
  </si>
  <si>
    <t>5FE8C4A8327136454B3731A8E2EE1EC74BD473</t>
  </si>
  <si>
    <t>0101135FE8C4A8327136454B3731A8E2EE1EC74BD473</t>
  </si>
  <si>
    <t>썬스크린원단</t>
  </si>
  <si>
    <t>1% 화이트</t>
  </si>
  <si>
    <t>자재 165</t>
  </si>
  <si>
    <t>5FE8C4A8327136454B3731A8E2EE1EC74BD470</t>
  </si>
  <si>
    <t>0101135FE8C4A8327136454B3731A8E2EE1EC74BD470</t>
  </si>
  <si>
    <t>전동모터</t>
  </si>
  <si>
    <t>자재 166</t>
  </si>
  <si>
    <t>5FE8C4A8327136454B3731A8E2EE1EC74BD471</t>
  </si>
  <si>
    <t>0101135FE8C4A8327136454B3731A8E2EE1EC74BD471</t>
  </si>
  <si>
    <t>수신기</t>
  </si>
  <si>
    <t>자재 167</t>
  </si>
  <si>
    <t>5FE8C4A8327136454B3731A8E2EE1EC74BD47E</t>
  </si>
  <si>
    <t>0101135FE8C4A8327136454B3731A8E2EE1EC74BD47E</t>
  </si>
  <si>
    <t>20채널무선리모컨</t>
  </si>
  <si>
    <t>자재 168</t>
  </si>
  <si>
    <t>5FE8C4A8327136454B3731A8E2EE1EC74BD47F</t>
  </si>
  <si>
    <t>0101135FE8C4A8327136454B3731A8E2EE1EC74BD47F</t>
  </si>
  <si>
    <t>유선스위치</t>
  </si>
  <si>
    <t>자재 169</t>
  </si>
  <si>
    <t>5FE8C4A8327136454B3731A8E2EE1EC74BD36F</t>
  </si>
  <si>
    <t>0101135FE8C4A8327136454B3731A8E2EE1EC74BD36F</t>
  </si>
  <si>
    <t>전동블라인드설치비</t>
  </si>
  <si>
    <t>자재 170</t>
  </si>
  <si>
    <t>5FE8C4A8327136454B3731A8E2EE1EC74BD36E</t>
  </si>
  <si>
    <t>0101135FE8C4A8327136454B3731A8E2EE1EC74BD36E</t>
  </si>
  <si>
    <t>경비</t>
  </si>
  <si>
    <t>자재 171</t>
  </si>
  <si>
    <t>5FE8C4A8327136454B3731A8E2EE1EC74BD36D</t>
  </si>
  <si>
    <t>0101135FE8C4A8327136454B3731A8E2EE1EC74BD36D</t>
  </si>
  <si>
    <t>단수정리</t>
  </si>
  <si>
    <t>자재 172</t>
  </si>
  <si>
    <t>5FE8C4A8327136454B3731A8E2EE1EC74BD36B</t>
  </si>
  <si>
    <t>0101135FE8C4A8327136454B3731A8E2EE1EC74BD36B</t>
  </si>
  <si>
    <t>010114  조  경  공  사</t>
  </si>
  <si>
    <t>010114</t>
  </si>
  <si>
    <t>성토다짐</t>
  </si>
  <si>
    <t>호표 184</t>
  </si>
  <si>
    <t>5E75643A42913505484C19D398A634</t>
  </si>
  <si>
    <t>0101145E75643A42913505484C19D398A634</t>
  </si>
  <si>
    <t>잔디붙임</t>
  </si>
  <si>
    <t>평떼</t>
  </si>
  <si>
    <t>호표 186</t>
  </si>
  <si>
    <t>5E756439A2413955F90164F0F23E54</t>
  </si>
  <si>
    <t>0101145E756439A2413955F90164F0F23E54</t>
  </si>
  <si>
    <t>010115  철  거  공  사</t>
  </si>
  <si>
    <t>010115</t>
  </si>
  <si>
    <t>콘크리트구조물 헐기(인력)</t>
  </si>
  <si>
    <t>소형브레이커(전기식), 무근, 2.7m3/일당</t>
  </si>
  <si>
    <t>호표 158</t>
  </si>
  <si>
    <t>5E51443112E131250401D818C1554A</t>
  </si>
  <si>
    <t>0101155E51443112E131250401D818C1554A</t>
  </si>
  <si>
    <t>콘크리트 커팅</t>
  </si>
  <si>
    <t>호표 159</t>
  </si>
  <si>
    <t>5E51443112E131250401D81A8FE9DD</t>
  </si>
  <si>
    <t>0101155E51443112E131250401D81A8FE9DD</t>
  </si>
  <si>
    <t>흡음텍스 해체</t>
  </si>
  <si>
    <t>호표 161</t>
  </si>
  <si>
    <t>5E514431125133A55D96A3DAB1647E</t>
  </si>
  <si>
    <t>0101155E514431125133A55D96A3DAB1647E</t>
  </si>
  <si>
    <t>경량천장철골틀 해체</t>
  </si>
  <si>
    <t>호표 162</t>
  </si>
  <si>
    <t>5E514431125133A55D96A233082A25</t>
  </si>
  <si>
    <t>0101155E514431125133A55D96A233082A25</t>
  </si>
  <si>
    <t>경량벽체철골틀 해체</t>
  </si>
  <si>
    <t>호표 163</t>
  </si>
  <si>
    <t>5E514431125133A55D96A4E09CCA18</t>
  </si>
  <si>
    <t>0101155E514431125133A55D96A4E09CCA18</t>
  </si>
  <si>
    <t>석고판 해체</t>
  </si>
  <si>
    <t>호표 164</t>
  </si>
  <si>
    <t>5E514431125133A55D96A7B5019734</t>
  </si>
  <si>
    <t>0101155E514431125133A55D96A7B5019734</t>
  </si>
  <si>
    <t>목모보드 해체</t>
  </si>
  <si>
    <t>호표 165</t>
  </si>
  <si>
    <t>5E514431125133A55D96A7B5019735</t>
  </si>
  <si>
    <t>0101155E514431125133A55D96A7B5019735</t>
  </si>
  <si>
    <t>천장</t>
  </si>
  <si>
    <t>호표 166</t>
  </si>
  <si>
    <t>5E514431125133A55D96A7B5019460</t>
  </si>
  <si>
    <t>0101155E514431125133A55D96A7B5019460</t>
  </si>
  <si>
    <t>호표 167</t>
  </si>
  <si>
    <t>5E514431125133A55D96A7B5019461</t>
  </si>
  <si>
    <t>0101155E514431125133A55D96A7B5019461</t>
  </si>
  <si>
    <t>PVC계바닥재 해체</t>
  </si>
  <si>
    <t>호표 168</t>
  </si>
  <si>
    <t>5E514431125133A55D96A962D6ADE7</t>
  </si>
  <si>
    <t>0101155E514431125133A55D96A962D6ADE7</t>
  </si>
  <si>
    <t>타일 해체</t>
  </si>
  <si>
    <t>압착붙이기, 접착붙이기</t>
  </si>
  <si>
    <t>호표 169</t>
  </si>
  <si>
    <t>5E514431125133A55D96A85BE4D743</t>
  </si>
  <si>
    <t>0101155E514431125133A55D96A85BE4D743</t>
  </si>
  <si>
    <t>모르타르 철거</t>
  </si>
  <si>
    <t>바닥,34mm</t>
  </si>
  <si>
    <t>호표 170</t>
  </si>
  <si>
    <t>5E514431125133A55D9748935A0BEB</t>
  </si>
  <si>
    <t>0101155E514431125133A55D9748935A0BEB</t>
  </si>
  <si>
    <t>화강석 철거</t>
  </si>
  <si>
    <t>바닥</t>
  </si>
  <si>
    <t>호표 171</t>
  </si>
  <si>
    <t>5E514431125133B564891FC0E4BDD0</t>
  </si>
  <si>
    <t>0101155E514431125133B564891FC0E4BDD0</t>
  </si>
  <si>
    <t>플로어링마루 철거</t>
  </si>
  <si>
    <t>바닥 및 수장 부분</t>
  </si>
  <si>
    <t>호표 172</t>
  </si>
  <si>
    <t>5E514431125133B564891FC0E4B747</t>
  </si>
  <si>
    <t>0101155E514431125133B564891FC0E4B747</t>
  </si>
  <si>
    <t>악세스후로아 철거</t>
  </si>
  <si>
    <t>호표 173</t>
  </si>
  <si>
    <t>5E514431125133B564891FC0E54549</t>
  </si>
  <si>
    <t>0101155E514431125133B564891FC0E54549</t>
  </si>
  <si>
    <t>OBS보드 해체</t>
  </si>
  <si>
    <t>호표 174</t>
  </si>
  <si>
    <t>5E514431125133B564891FC2921C4C</t>
  </si>
  <si>
    <t>0101155E514431125133B564891FC2921C4C</t>
  </si>
  <si>
    <t>외벽</t>
  </si>
  <si>
    <t>호표 175</t>
  </si>
  <si>
    <t>5E514431125133B564891FC566FDD9</t>
  </si>
  <si>
    <t>0101155E514431125133B564891FC566FDD9</t>
  </si>
  <si>
    <t>단열재 철거</t>
  </si>
  <si>
    <t>호표 176</t>
  </si>
  <si>
    <t>5E514431125133B564891FC566F1E9</t>
  </si>
  <si>
    <t>0101155E514431125133B564891FC566F1E9</t>
  </si>
  <si>
    <t>드라이비트 철거</t>
  </si>
  <si>
    <t>호표 177</t>
  </si>
  <si>
    <t>5E514431125133B564891FC566F082</t>
  </si>
  <si>
    <t>0101155E514431125133B564891FC566F082</t>
  </si>
  <si>
    <t>각파이프벽틀 철거</t>
  </si>
  <si>
    <t>ㅁ100*50*3.2t@1200*1200</t>
  </si>
  <si>
    <t>호표 178</t>
  </si>
  <si>
    <t>5E514431125133B564891FC7145272</t>
  </si>
  <si>
    <t>0101155E514431125133B564891FC7145272</t>
  </si>
  <si>
    <t>외벽하부C형강 철거</t>
  </si>
  <si>
    <t>C100*50*1.6</t>
  </si>
  <si>
    <t>호표 179</t>
  </si>
  <si>
    <t>5E514431125133B564891FC7145271</t>
  </si>
  <si>
    <t>0101155E514431125133B564891FC7145271</t>
  </si>
  <si>
    <t>알루미늄창 철거</t>
  </si>
  <si>
    <t>호표 180</t>
  </si>
  <si>
    <t>5E514431125133B564891FC9C1E881</t>
  </si>
  <si>
    <t>0101155E514431125133B564891FC9C1E881</t>
  </si>
  <si>
    <t>철재문 철거</t>
  </si>
  <si>
    <t>호표 181</t>
  </si>
  <si>
    <t>5E514431125133B564891FC9C1EE69</t>
  </si>
  <si>
    <t>0101155E514431125133B564891FC9C1EE69</t>
  </si>
  <si>
    <t>전동매립스크린 철거 후 재설치</t>
  </si>
  <si>
    <t>기존자재 재사용</t>
  </si>
  <si>
    <t>호표 182</t>
  </si>
  <si>
    <t>5E514431125133B564891FC9C1EE68</t>
  </si>
  <si>
    <t>0101155E514431125133B564891FC9C1EE68</t>
  </si>
  <si>
    <t>010116  골    재    비</t>
  </si>
  <si>
    <t>010116</t>
  </si>
  <si>
    <t>시멘트</t>
  </si>
  <si>
    <t>도착도</t>
  </si>
  <si>
    <t>포</t>
  </si>
  <si>
    <t>자재 56</t>
  </si>
  <si>
    <t>597C64ACC2F132357610436510DADB60DDAB6C</t>
  </si>
  <si>
    <t>010116597C64ACC2F132357610436510DADB60DDAB6C</t>
  </si>
  <si>
    <t>모래</t>
  </si>
  <si>
    <t>자재 19</t>
  </si>
  <si>
    <t>5951847352013EF53146CC4ACD0A42BFCA3AF7</t>
  </si>
  <si>
    <t>0101165951847352013EF53146CC4ACD0A42BFCA3AF7</t>
  </si>
  <si>
    <t>자갈</t>
  </si>
  <si>
    <t>도착도, #467</t>
  </si>
  <si>
    <t>자재 15</t>
  </si>
  <si>
    <t>5951847352013EF530BE556F16D2B1261FE57C</t>
  </si>
  <si>
    <t>0101165951847352013EF530BE556F16D2B1261FE57C</t>
  </si>
  <si>
    <t>잡석</t>
  </si>
  <si>
    <t>도착도, 보조기층용</t>
  </si>
  <si>
    <t>자재 52</t>
  </si>
  <si>
    <t>597C64ACC2E13125123FFA52E80251FF180340</t>
  </si>
  <si>
    <t>010116597C64ACC2E13125123FFA52E80251FF180340</t>
  </si>
  <si>
    <t>010117  작 업 부 산 물(신축)</t>
  </si>
  <si>
    <t>010117</t>
  </si>
  <si>
    <t>철강설/철근</t>
  </si>
  <si>
    <t>철강설, 고철, 작업설부산물</t>
  </si>
  <si>
    <t>kg</t>
  </si>
  <si>
    <t>자재 25</t>
  </si>
  <si>
    <t>59518473528132553EE6D16E30FFECAA2EEFFE</t>
  </si>
  <si>
    <t>01011759518473528132553EE6D16E30FFECAA2EEFFE</t>
  </si>
  <si>
    <t>010118  작 업 부 산 물(철거)</t>
  </si>
  <si>
    <t>010118</t>
  </si>
  <si>
    <t>9</t>
  </si>
  <si>
    <t>철강설</t>
  </si>
  <si>
    <t>자재 24</t>
  </si>
  <si>
    <t>59518473528132553EE6D16E30FFECAA2EEF8D</t>
  </si>
  <si>
    <t>01011859518473528132553EE6D16E30FFECAA2EEF8D</t>
  </si>
  <si>
    <t>철강설, 스텐레스, 작업설부산물</t>
  </si>
  <si>
    <t>자재 26</t>
  </si>
  <si>
    <t>59518473528132553EE6D16E30FFECAA2EEEE8</t>
  </si>
  <si>
    <t>01011859518473528132553EE6D16E30FFECAA2EEEE8</t>
  </si>
  <si>
    <t>철강설, 알루미늄, 작업설부산물</t>
  </si>
  <si>
    <t>자재 27</t>
  </si>
  <si>
    <t>59518473528132553EE6D16E318CD92B27106A</t>
  </si>
  <si>
    <t>01011859518473528132553EE6D16E318CD92B27106A</t>
  </si>
  <si>
    <t>010119  건설폐기물처리비</t>
  </si>
  <si>
    <t>010119</t>
  </si>
  <si>
    <t>6</t>
  </si>
  <si>
    <t>폐콘크리트</t>
  </si>
  <si>
    <t>이물질이 없는 순수한 폐콘크리트</t>
  </si>
  <si>
    <t>자재 138</t>
  </si>
  <si>
    <t>5E504440B2A13D15E5106B2146C196</t>
  </si>
  <si>
    <t>0101195E504440B2A13D15E5106B2146C196</t>
  </si>
  <si>
    <t>건설폐재류</t>
  </si>
  <si>
    <t>가연성이 제거된 재활용이 가능한 혼합물</t>
  </si>
  <si>
    <t>자재 139</t>
  </si>
  <si>
    <t>5E504440B2A13D15E5106B2146C343</t>
  </si>
  <si>
    <t>0101195E504440B2A13D15E5106B2146C343</t>
  </si>
  <si>
    <t>혼합건설폐기물</t>
  </si>
  <si>
    <t>건설폐재류에 가연성 5% 이하 혼합</t>
  </si>
  <si>
    <t>자재 140</t>
  </si>
  <si>
    <t>5E504440B2A13D15E5106B21415EAE</t>
  </si>
  <si>
    <t>0101195E504440B2A13D15E5106B21415EAE</t>
  </si>
  <si>
    <t>혼합건설폐기물(폐유리,폐타일,폐자기 등)</t>
  </si>
  <si>
    <t>불연성 건설폐기물에 가연성 5% 이하 혼합</t>
  </si>
  <si>
    <t>자재 141</t>
  </si>
  <si>
    <t>5E504440B2A13D15E5106B26C9E004</t>
  </si>
  <si>
    <t>0101195E504440B2A13D15E5106B26C9E004</t>
  </si>
  <si>
    <t>혼합건설폐기물(폐보드류,폐판넬 등)</t>
  </si>
  <si>
    <t>그 밖의 건설폐기물에 가연성 5% 이하 혼합</t>
  </si>
  <si>
    <t>자재 142</t>
  </si>
  <si>
    <t>5E504440B2A13D15E5106B27ED3668</t>
  </si>
  <si>
    <t>0101195E504440B2A13D15E5106B27ED3668</t>
  </si>
  <si>
    <t>건설폐재류 상차비 및 운반비</t>
  </si>
  <si>
    <t>24톤 덤프트럭, 30km</t>
  </si>
  <si>
    <t>자재 143</t>
  </si>
  <si>
    <t>5E504440B2A13D15E40A003AE42212</t>
  </si>
  <si>
    <t>0101195E504440B2A13D15E40A003AE42212</t>
  </si>
  <si>
    <t>혼합건설폐기물 상차비 및 운반비</t>
  </si>
  <si>
    <t>24톤 암롤트럭, 30km</t>
  </si>
  <si>
    <t>자재 144</t>
  </si>
  <si>
    <t>5E504440B2A13D15E40A003AE16F72</t>
  </si>
  <si>
    <t>0101195E504440B2A13D15E40A003AE16F72</t>
  </si>
  <si>
    <t>0102  02.2차공사</t>
  </si>
  <si>
    <t>0102</t>
  </si>
  <si>
    <t>010201  가  설  공  사</t>
  </si>
  <si>
    <t>010201</t>
  </si>
  <si>
    <t>0102015E504440B2A13D258BF3A984016853</t>
  </si>
  <si>
    <t>010202  돌    공    사</t>
  </si>
  <si>
    <t>010202</t>
  </si>
  <si>
    <t>바닥, 포천석 30mm, 모르타르 30mm</t>
  </si>
  <si>
    <t>호표 109</t>
  </si>
  <si>
    <t>5E5084DD22B1368509383A657D23A0</t>
  </si>
  <si>
    <t>0102025E5084DD22B1368509383A657D23A0</t>
  </si>
  <si>
    <t>점자블럭(자기질)</t>
  </si>
  <si>
    <t>300*300 몰탈붙임</t>
  </si>
  <si>
    <t>호표 157</t>
  </si>
  <si>
    <t>5E50A42232E135C576604CFBE5CC08</t>
  </si>
  <si>
    <t>0102025E50A42232E135C576604CFBE5CC08</t>
  </si>
  <si>
    <t>010203  철  거  공  사</t>
  </si>
  <si>
    <t>010203</t>
  </si>
  <si>
    <t>점자블럭 철거</t>
  </si>
  <si>
    <t>300*300</t>
  </si>
  <si>
    <t>호표 160</t>
  </si>
  <si>
    <t>5E51443112E131250402FF23B0ECEF</t>
  </si>
  <si>
    <t>0102035E51443112E131250402FF23B0ECEF</t>
  </si>
  <si>
    <t>0102035E514431125133B564891FC0E4BDD0</t>
  </si>
  <si>
    <t>010204  골    재    비</t>
  </si>
  <si>
    <t>010204</t>
  </si>
  <si>
    <t>010204597C64ACC2F132357610436510DADB60DDAB6C</t>
  </si>
  <si>
    <t>0102045951847352013EF53146CC4ACD0A42BFCA3AF7</t>
  </si>
  <si>
    <t>010205  건설폐기물처리비</t>
  </si>
  <si>
    <t>010205</t>
  </si>
  <si>
    <t>0102055E504440B2A13D15E5106B2146C343</t>
  </si>
  <si>
    <t>0102055E504440B2A13D15E40A003AE42212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</si>
  <si>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</si>
  <si>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</si>
  <si>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</si>
  <si>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</si>
  <si>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</si>
  <si>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</si>
  <si>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</si>
  <si>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</si>
  <si>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</si>
  <si>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</si>
  <si>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</si>
  <si>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</si>
  <si>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</si>
  <si>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</si>
  <si>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</si>
  <si>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</si>
  <si>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</si>
  <si>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</si>
  <si>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</si>
  <si>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</si>
  <si>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</si>
  <si>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굴착기(무한궤도)  0.2㎥  HR  공통 8-3,4(0201)   ( 호표 1 )</t>
  </si>
  <si>
    <t>594724AFE23139D51FD15B589FC389F030299A3A</t>
  </si>
  <si>
    <t>굴착기(무한궤도)</t>
  </si>
  <si>
    <t>0.2㎥</t>
  </si>
  <si>
    <t>HR</t>
  </si>
  <si>
    <t>호표 1</t>
  </si>
  <si>
    <t>A</t>
  </si>
  <si>
    <t>공통 8-3,4(0201)</t>
  </si>
  <si>
    <t>자재 1</t>
  </si>
  <si>
    <t>594724AFE23139D51FD15B589FC389F030299A</t>
  </si>
  <si>
    <t>594724AFE23139D51FD15B589FC389F030299A3A594724AFE23139D51FD15B589FC389F030299A</t>
  </si>
  <si>
    <t>경유</t>
  </si>
  <si>
    <t>경유, 저유황</t>
  </si>
  <si>
    <t>L</t>
  </si>
  <si>
    <t>자재 34</t>
  </si>
  <si>
    <t>5951C4EC42B136D516DA85BCCE3BAC3C5B6F55</t>
  </si>
  <si>
    <t>594724AFE23139D51FD15B589FC389F030299A3A5951C4EC42B136D516DA85BCCE3BAC3C5B6F55</t>
  </si>
  <si>
    <t>잡재료</t>
  </si>
  <si>
    <t>주연료비의 21%</t>
  </si>
  <si>
    <t>5F49A4CEF20134C5CE0C82457C7C001</t>
  </si>
  <si>
    <t>594724AFE23139D51FD15B589FC389F030299A3A5F49A4CEF20134C5CE0C82457C7C001</t>
  </si>
  <si>
    <t>건설기계운전사</t>
  </si>
  <si>
    <t>일반공사 직종</t>
  </si>
  <si>
    <t>인</t>
  </si>
  <si>
    <t>노임 22</t>
  </si>
  <si>
    <t>5E8C94EC72C13745CED1B71BF1C5BDC347102B</t>
  </si>
  <si>
    <t>594724AFE23139D51FD15B589FC389F030299A3A5E8C94EC72C13745CED1B71BF1C5BDC347102B</t>
  </si>
  <si>
    <t xml:space="preserve"> [ 합          계 ]</t>
  </si>
  <si>
    <t>굴착기(무한궤도)  0.4㎥  HR  공통 8-3,4(0201)   ( 호표 2 )</t>
  </si>
  <si>
    <t>594724AFE23139D51FD15B589FC5B6E57F0BEBE7</t>
  </si>
  <si>
    <t>0.4㎥</t>
  </si>
  <si>
    <t>호표 2</t>
  </si>
  <si>
    <t>자재 2</t>
  </si>
  <si>
    <t>594724AFE23139D51FD15B589FC5B6E57F0BEB</t>
  </si>
  <si>
    <t>594724AFE23139D51FD15B589FC5B6E57F0BEBE7594724AFE23139D51FD15B589FC5B6E57F0BEB</t>
  </si>
  <si>
    <t>594724AFE23139D51FD15B589FC5B6E57F0BEBE75951C4EC42B136D516DA85BCCE3BAC3C5B6F55</t>
  </si>
  <si>
    <t>주연료비의 22%</t>
  </si>
  <si>
    <t>594724AFE23139D51FD15B589FC5B6E57F0BEBE75F49A4CEF20134C5CE0C82457C7C001</t>
  </si>
  <si>
    <t>594724AFE23139D51FD15B589FC5B6E57F0BEBE75E8C94EC72C13745CED1B71BF1C5BDC347102B</t>
  </si>
  <si>
    <t>굴착기(무한궤도)  0.6㎥  HR  공통 8-3,4(0201)   ( 호표 3 )</t>
  </si>
  <si>
    <t>594724AFE23139D51FD15B589FC7644108BCDC6F</t>
  </si>
  <si>
    <t>0.6㎥</t>
  </si>
  <si>
    <t>호표 3</t>
  </si>
  <si>
    <t>자재 3</t>
  </si>
  <si>
    <t>594724AFE23139D51FD15B589FC7644108BCDC</t>
  </si>
  <si>
    <t>594724AFE23139D51FD15B589FC7644108BCDC6F594724AFE23139D51FD15B589FC7644108BCDC</t>
  </si>
  <si>
    <t>594724AFE23139D51FD15B589FC7644108BCDC6F5951C4EC42B136D516DA85BCCE3BAC3C5B6F55</t>
  </si>
  <si>
    <t>594724AFE23139D51FD15B589FC7644108BCDC6F5F49A4CEF20134C5CE0C82457C7C001</t>
  </si>
  <si>
    <t>594724AFE23139D51FD15B589FC7644108BCDC6F5E8C94EC72C13745CED1B71BF1C5BDC347102B</t>
  </si>
  <si>
    <t>굴착기(무한궤도)  0.7㎥  HR  공통 8-3,4(0201)   ( 호표 4 )</t>
  </si>
  <si>
    <t>594724AFE23139D51FD15B589FC65D6F693AC01B</t>
  </si>
  <si>
    <t>0.7㎥</t>
  </si>
  <si>
    <t>호표 4</t>
  </si>
  <si>
    <t>자재 4</t>
  </si>
  <si>
    <t>594724AFE23139D51FD15B589FC65D6F693AC0</t>
  </si>
  <si>
    <t>594724AFE23139D51FD15B589FC65D6F693AC01B594724AFE23139D51FD15B589FC65D6F693AC0</t>
  </si>
  <si>
    <t>594724AFE23139D51FD15B589FC65D6F693AC01B5951C4EC42B136D516DA85BCCE3BAC3C5B6F55</t>
  </si>
  <si>
    <t>594724AFE23139D51FD15B589FC65D6F693AC01B5F49A4CEF20134C5CE0C82457C7C001</t>
  </si>
  <si>
    <t>594724AFE23139D51FD15B589FC65D6F693AC01B5E8C94EC72C13745CED1B71BF1C5BDC347102B</t>
  </si>
  <si>
    <t>덤프트럭  15ton  HR  공통 8-3,4(0602)   ( 호표 5 )</t>
  </si>
  <si>
    <t>594724AFE23139D51B7668DB3CD38D4D869554B1</t>
  </si>
  <si>
    <t>덤프트럭</t>
  </si>
  <si>
    <t>15ton</t>
  </si>
  <si>
    <t>호표 5</t>
  </si>
  <si>
    <t>공통 8-3,4(0602)</t>
  </si>
  <si>
    <t>자재 5</t>
  </si>
  <si>
    <t>594724AFE23139D51B7668DB3CD38D4D869554</t>
  </si>
  <si>
    <t>594724AFE23139D51B7668DB3CD38D4D869554B1594724AFE23139D51B7668DB3CD38D4D869554</t>
  </si>
  <si>
    <t>594724AFE23139D51B7668DB3CD38D4D869554B15951C4EC42B136D516DA85BCCE3BAC3C5B6F55</t>
  </si>
  <si>
    <t>주연료비의 38%</t>
  </si>
  <si>
    <t>594724AFE23139D51B7668DB3CD38D4D869554B15F49A4CEF20134C5CE0C82457C7C001</t>
  </si>
  <si>
    <t>594724AFE23139D51B7668DB3CD38D4D869554B15E8C94EC72C13745CED1B71BF1C5BDC347102B</t>
  </si>
  <si>
    <t>덤프트럭 자동덮개시설  15ton  HR  공통 8-3(0610)   ( 호표 6 )</t>
  </si>
  <si>
    <t>594724AFE23139D51B7770D3DE8BE588D79B4F03</t>
  </si>
  <si>
    <t>덤프트럭 자동덮개시설</t>
  </si>
  <si>
    <t>호표 6</t>
  </si>
  <si>
    <t>공통 8-3(0610)</t>
  </si>
  <si>
    <t>자재 6</t>
  </si>
  <si>
    <t>594724AFE23139D51B7770D3DE8BE588D79B4F</t>
  </si>
  <si>
    <t>594724AFE23139D51B7770D3DE8BE588D79B4F03594724AFE23139D51B7770D3DE8BE588D79B4F</t>
  </si>
  <si>
    <t>진동롤러(핸드가이드식)  0.7ton  HR  공통 8-3,4(1305)   ( 호표 7 )</t>
  </si>
  <si>
    <t>594724AFE23139C57593EF6BB7BFDE0FC5B0D5C9</t>
  </si>
  <si>
    <t>진동롤러(핸드가이드식)</t>
  </si>
  <si>
    <t>0.7ton</t>
  </si>
  <si>
    <t>호표 7</t>
  </si>
  <si>
    <t>공통 8-3,4(1305)</t>
  </si>
  <si>
    <t>자재 7</t>
  </si>
  <si>
    <t>594724AFE23139C57593EF6BB7BFDE0FC5B0D5</t>
  </si>
  <si>
    <t>594724AFE23139C57593EF6BB7BFDE0FC5B0D5C9594724AFE23139C57593EF6BB7BFDE0FC5B0D5</t>
  </si>
  <si>
    <t>594724AFE23139C57593EF6BB7BFDE0FC5B0D5C95951C4EC42B136D516DA85BCCE3BAC3C5B6F55</t>
  </si>
  <si>
    <t>주연료비의 13%</t>
  </si>
  <si>
    <t>594724AFE23139C57593EF6BB7BFDE0FC5B0D5C95F49A4CEF20134C5CE0C82457C7C001</t>
  </si>
  <si>
    <t>일반기계운전사</t>
  </si>
  <si>
    <t>노임 24</t>
  </si>
  <si>
    <t>5E8C94EC72C13745CED1B71BF1C5BDC34711CA</t>
  </si>
  <si>
    <t>594724AFE23139C57593EF6BB7BFDE0FC5B0D5C95E8C94EC72C13745CED1B71BF1C5BDC34711CA</t>
  </si>
  <si>
    <t>진동롤러(자주식)  10ton  HR  공통 8-3,4(1306)   ( 호표 8 )</t>
  </si>
  <si>
    <t>594724AFE23139C57593EC97D89FBFF19F88EE99</t>
  </si>
  <si>
    <t>진동롤러(자주식)</t>
  </si>
  <si>
    <t>10ton</t>
  </si>
  <si>
    <t>호표 8</t>
  </si>
  <si>
    <t>공통 8-3,4(1306)</t>
  </si>
  <si>
    <t>자재 8</t>
  </si>
  <si>
    <t>594724AFE23139C57593EC97D89FBFF19F88EE</t>
  </si>
  <si>
    <t>594724AFE23139C57593EC97D89FBFF19F88EE99594724AFE23139C57593EC97D89FBFF19F88EE</t>
  </si>
  <si>
    <t>594724AFE23139C57593EC97D89FBFF19F88EE995951C4EC42B136D516DA85BCCE3BAC3C5B6F55</t>
  </si>
  <si>
    <t>주연료비의 30%</t>
  </si>
  <si>
    <t>594724AFE23139C57593EC97D89FBFF19F88EE995F49A4CEF20134C5CE0C82457C7C001</t>
  </si>
  <si>
    <t>594724AFE23139C57593EC97D89FBFF19F88EE995E8C94EC72C13745CED1B71BF1C5BDC347102B</t>
  </si>
  <si>
    <t>플레이트 콤팩터  1.5ton  HR  공통 8-3,4(1730)   ( 호표 9 )</t>
  </si>
  <si>
    <t>594724AFE23139C5713B4F0654817F4CD57DD27E</t>
  </si>
  <si>
    <t>플레이트 콤팩터</t>
  </si>
  <si>
    <t>1.5ton</t>
  </si>
  <si>
    <t>호표 9</t>
  </si>
  <si>
    <t>공통 8-3,4(1730)</t>
  </si>
  <si>
    <t>자재 9</t>
  </si>
  <si>
    <t>594724AFE23139C5713B4F0654817F4CD57DD2</t>
  </si>
  <si>
    <t>594724AFE23139C5713B4F0654817F4CD57DD27E594724AFE23139C5713B4F0654817F4CD57DD2</t>
  </si>
  <si>
    <t>공업용휘발유</t>
  </si>
  <si>
    <t>공업용휘발유, 무연</t>
  </si>
  <si>
    <t>자재 35</t>
  </si>
  <si>
    <t>5951C4EC42B136D516DA86477B6A8D79AE3A0D</t>
  </si>
  <si>
    <t>594724AFE23139C5713B4F0654817F4CD57DD27E5951C4EC42B136D516DA86477B6A8D79AE3A0D</t>
  </si>
  <si>
    <t>주연료비의 20%</t>
  </si>
  <si>
    <t>594724AFE23139C5713B4F0654817F4CD57DD27E5F49A4CEF20134C5CE0C82457C7C001</t>
  </si>
  <si>
    <t>594724AFE23139C5713B4F0654817F4CD57DD27E5E8C94EC72C13745CED1B71BF1C5BDC34711CA</t>
  </si>
  <si>
    <t>커터(콘크리트 및 아스팔트용)  320∼400mm  HR  공통 8-3,4(4430)   ( 호표 10 )</t>
  </si>
  <si>
    <t>594724AFE2313995A6B59E9F48C667F96D4262F5</t>
  </si>
  <si>
    <t>커터(콘크리트 및 아스팔트용)</t>
  </si>
  <si>
    <t>320∼400mm</t>
  </si>
  <si>
    <t>호표 10</t>
  </si>
  <si>
    <t>공통 8-3,4(4430)</t>
  </si>
  <si>
    <t>자재 10</t>
  </si>
  <si>
    <t>594724AFE2313995A6B59E9F48C667F96D4262</t>
  </si>
  <si>
    <t>594724AFE2313995A6B59E9F48C667F96D4262F5594724AFE2313995A6B59E9F48C667F96D4262</t>
  </si>
  <si>
    <t>594724AFE2313995A6B59E9F48C667F96D4262F55951C4EC42B136D516DA86477B6A8D79AE3A0D</t>
  </si>
  <si>
    <t>594724AFE2313995A6B59E9F48C667F96D4262F55F49A4CEF20134C5CE0C82457C7C001</t>
  </si>
  <si>
    <t>594724AFE2313995A6B59E9F48C667F96D4262F55E8C94EC72C13745CED1B71BF1C5BDC34711CA</t>
  </si>
  <si>
    <t>콘크리트 펌프차  36m(80∼95㎥/hr)  HR  공통 8-3,4(4504)   ( 호표 11 )</t>
  </si>
  <si>
    <t>594724AFE2313995A75D2B1F3C15481CCF22F80D</t>
  </si>
  <si>
    <t>콘크리트 펌프차</t>
  </si>
  <si>
    <t>36m(80∼95㎥/hr)</t>
  </si>
  <si>
    <t>호표 11</t>
  </si>
  <si>
    <t>공통 8-3,4(4504)</t>
  </si>
  <si>
    <t>자재 11</t>
  </si>
  <si>
    <t>594724AFE2313995A75D2B1F3C15481CCF22F8</t>
  </si>
  <si>
    <t>594724AFE2313995A75D2B1F3C15481CCF22F80D594724AFE2313995A75D2B1F3C15481CCF22F8</t>
  </si>
  <si>
    <t>594724AFE2313995A75D2B1F3C15481CCF22F80D5951C4EC42B136D516DA85BCCE3BAC3C5B6F55</t>
  </si>
  <si>
    <t>주연료비의 35%</t>
  </si>
  <si>
    <t>594724AFE2313995A75D2B1F3C15481CCF22F80D5F49A4CEF20134C5CE0C82457C7C001</t>
  </si>
  <si>
    <t>594724AFE2313995A75D2B1F3C15481CCF22F80D5E8C94EC72C13745CED1B71BF1C5BDC347102B</t>
  </si>
  <si>
    <t>소형브레이커(전기식)  1.5kw  HR  공통 8-3(5220)   ( 호표 12 )</t>
  </si>
  <si>
    <t>594724AFE2313985993EB6DBC03BD51AA24EA752</t>
  </si>
  <si>
    <t>소형브레이커(전기식)</t>
  </si>
  <si>
    <t>1.5kw</t>
  </si>
  <si>
    <t>호표 12</t>
  </si>
  <si>
    <t>공통 8-3(5220)</t>
  </si>
  <si>
    <t>자재 12</t>
  </si>
  <si>
    <t>594724AFE2313985993EB6DBC03BD51AA24EA7</t>
  </si>
  <si>
    <t>594724AFE2313985993EB6DBC03BD51AA24EA752594724AFE2313985993EB6DBC03BD51AA24EA7</t>
  </si>
  <si>
    <t>물탱크(살수차)  5500L  HR  공통 8-3,4(7204)   ( 호표 13 )</t>
  </si>
  <si>
    <t>594724AFE23139A54A6CCB36D7B9A3D9951F1477</t>
  </si>
  <si>
    <t>물탱크(살수차)</t>
  </si>
  <si>
    <t>5500L</t>
  </si>
  <si>
    <t>호표 13</t>
  </si>
  <si>
    <t>공통 8-3,4(7204)</t>
  </si>
  <si>
    <t>자재 13</t>
  </si>
  <si>
    <t>594724AFE23139A54A6CCB36D7B9A3D9951F14</t>
  </si>
  <si>
    <t>594724AFE23139A54A6CCB36D7B9A3D9951F1477594724AFE23139A54A6CCB36D7B9A3D9951F14</t>
  </si>
  <si>
    <t>594724AFE23139A54A6CCB36D7B9A3D9951F14775951C4EC42B136D516DA85BCCE3BAC3C5B6F55</t>
  </si>
  <si>
    <t>594724AFE23139A54A6CCB36D7B9A3D9951F14775F49A4CEF20134C5CE0C82457C7C001</t>
  </si>
  <si>
    <t>화물차운전사</t>
  </si>
  <si>
    <t>노임 23</t>
  </si>
  <si>
    <t>5E8C94EC72C13745CED1B71BF1C5BDC347102A</t>
  </si>
  <si>
    <t>594724AFE23139A54A6CCB36D7B9A3D9951F14775E8C94EC72C13745CED1B71BF1C5BDC347102A</t>
  </si>
  <si>
    <t>우레탄폼 분사용기구  8.1kg/min  HR  공통 8-3(7830)   ( 호표 14 )</t>
  </si>
  <si>
    <t>594724AFE23139A5406B4F64419F68BBC5C35010</t>
  </si>
  <si>
    <t>우레탄폼 분사용기구</t>
  </si>
  <si>
    <t>8.1kg/min</t>
  </si>
  <si>
    <t>호표 14</t>
  </si>
  <si>
    <t>공통 8-3(7830)</t>
  </si>
  <si>
    <t>자재 14</t>
  </si>
  <si>
    <t>594724AFE23139A5406B4F64419F68BBC5C350</t>
  </si>
  <si>
    <t>594724AFE23139A5406B4F64419F68BBC5C35010594724AFE23139A5406B4F64419F68BBC5C350</t>
  </si>
  <si>
    <t>세로형 가설방음판 설치  설치높이 6m 이하  M  공통 2-4-4   ( 호표 15 )</t>
  </si>
  <si>
    <t>5E50444532D13305E0230A37D883DC</t>
  </si>
  <si>
    <t>세로형 가설방음판 설치</t>
  </si>
  <si>
    <t>설치높이 6m 이하</t>
  </si>
  <si>
    <t>호표 15</t>
  </si>
  <si>
    <t>공통 2-4-4</t>
  </si>
  <si>
    <t>비계공</t>
  </si>
  <si>
    <t>금액제외</t>
  </si>
  <si>
    <t>5E8C94EC72C13745CED1B71BF1C5BDC3471498</t>
  </si>
  <si>
    <t>5E50444532D13305E0230A37D883DC5E8C94EC72C13745CED1B71BF1C5BDC3471498</t>
  </si>
  <si>
    <t>-</t>
  </si>
  <si>
    <t>보통인부</t>
  </si>
  <si>
    <t>5E8C94EC72C13745CED1B71BF1C5BDC347149C</t>
  </si>
  <si>
    <t>5E50444532D13305E0230A37D883DC5E8C94EC72C13745CED1B71BF1C5BDC347149C</t>
  </si>
  <si>
    <t>공구손료</t>
  </si>
  <si>
    <t>인력품의 3%</t>
  </si>
  <si>
    <t>5E50444532D13305E0230A37D883DC5F49A4CEF20134C5CE0C82457C7C001</t>
  </si>
  <si>
    <t>경비로 적용</t>
  </si>
  <si>
    <t>합계의 100%</t>
  </si>
  <si>
    <t>5F49A4CEF20134C5CE0C82457C7F002</t>
  </si>
  <si>
    <t>5E50444532D13305E0230A37D883DC5F49A4CEF20134C5CE0C82457C7F002</t>
  </si>
  <si>
    <t>세로형 가설방음판 해체  설치높이 6m 이하  M  공통 2-4-4   ( 호표 16 )</t>
  </si>
  <si>
    <t>5E50444532D13305E0230A37D88235</t>
  </si>
  <si>
    <t>세로형 가설방음판 해체</t>
  </si>
  <si>
    <t>호표 16</t>
  </si>
  <si>
    <t>5E50444532D13305E0230A37D882355E8C94EC72C13745CED1B71BF1C5BDC3471498</t>
  </si>
  <si>
    <t>5E50444532D13305E0230A37D882355E8C94EC72C13745CED1B71BF1C5BDC347149C</t>
  </si>
  <si>
    <t>5E50444532D13305E0230A37D882355F49A4CEF20134C5CE0C82457C7C001</t>
  </si>
  <si>
    <t>5E50444532D13305E0230A37D882355F49A4CEF20134C5CE0C82457C7F002</t>
  </si>
  <si>
    <t>RPP가설방음판 설치 및 해체  H:4100, 3개월  M     ( 호표 17 )</t>
  </si>
  <si>
    <t>가설방음판</t>
  </si>
  <si>
    <t>가설방음판, 플라스틱, 1980-2000*500*30mm</t>
  </si>
  <si>
    <t>매</t>
  </si>
  <si>
    <t>597C64ACC2C136F54DE50BE94A3F1805C58FB1</t>
  </si>
  <si>
    <t>5E50444532D13305E022634A9AB92D597C64ACC2C136F54DE50BE94A3F1805C58FB1</t>
  </si>
  <si>
    <t>강관비계</t>
  </si>
  <si>
    <t>강관비계, 비계파이프, 48.6*2.3mm</t>
  </si>
  <si>
    <t>597C64ACC2713ED50A2FB46B80EF7CCD29C06E</t>
  </si>
  <si>
    <t>5E50444532D13305E022634A9AB92D597C64ACC2713ED50A2FB46B80EF7CCD29C06E</t>
  </si>
  <si>
    <t>강관비계 부속철물</t>
  </si>
  <si>
    <t>클램프 고정, 자동</t>
  </si>
  <si>
    <t>597C64ACC2713ED50A2FB46B80EF7CCD28217F</t>
  </si>
  <si>
    <t>5E50444532D13305E022634A9AB92D597C64ACC2713ED50A2FB46B80EF7CCD28217F</t>
  </si>
  <si>
    <t>이음철물, 연결핀</t>
  </si>
  <si>
    <t>597C64ACC2713ED50A2FB46B80EF7CCD282178</t>
  </si>
  <si>
    <t>5E50444532D13305E022634A9AB92D597C64ACC2713ED50A2FB46B80EF7CCD282178</t>
  </si>
  <si>
    <t>조립식 가설울타리 부재</t>
  </si>
  <si>
    <t>볼트/넛트</t>
  </si>
  <si>
    <t>597C64ACC2713ED50908ABA4FFAB20FB6F4042</t>
  </si>
  <si>
    <t>5E50444532D13305E022634A9AB92D597C64ACC2713ED50908ABA4FFAB20FB6F4042</t>
  </si>
  <si>
    <t>6개월 손율</t>
  </si>
  <si>
    <t>합계의 36%</t>
  </si>
  <si>
    <t>5E50444532D13305E022634A9AB92D5F49A4CEF20134C5CE0C82457C79004</t>
  </si>
  <si>
    <t>CONC인력비빔타설 / 가설</t>
  </si>
  <si>
    <t>무근울타리기초</t>
  </si>
  <si>
    <t>5E504446C2113FA50D62B3A6B076B1</t>
  </si>
  <si>
    <t>5E50444532D13305E022634A9AB92D5E504446C2113FA50D62B3A6B076B1</t>
  </si>
  <si>
    <t>5E50444532D13305E022634A9AB92D5E50444532D13305E0230A37D883DC</t>
  </si>
  <si>
    <t>5E50444532D13305E022634A9AB92D5E50444532D13305E0230A37D88235</t>
  </si>
  <si>
    <t>5E50444532D13305E022634A9AB92D5F49A4CEF20134C5CE0C82457C7E003</t>
  </si>
  <si>
    <t>RPP가설방음판 설치 및 해체  H:5000, 3개월  M     ( 호표 18 )</t>
  </si>
  <si>
    <t>5E50444532D13305E022634A9AB92C597C64ACC2C136F54DE50BE94A3F1805C58FB1</t>
  </si>
  <si>
    <t>5E50444532D13305E022634A9AB92C597C64ACC2713ED50A2FB46B80EF7CCD29C06E</t>
  </si>
  <si>
    <t>5E50444532D13305E022634A9AB92C597C64ACC2713ED50A2FB46B80EF7CCD28217F</t>
  </si>
  <si>
    <t>5E50444532D13305E022634A9AB92C597C64ACC2713ED50A2FB46B80EF7CCD282178</t>
  </si>
  <si>
    <t>5E50444532D13305E022634A9AB92C597C64ACC2713ED50908ABA4FFAB20FB6F4042</t>
  </si>
  <si>
    <t>5E50444532D13305E022634A9AB92C5F49A4CEF20134C5CE0C82457C79004</t>
  </si>
  <si>
    <t>5E50444532D13305E022634A9AB92C5E504446C2113FA50D62B3A6B076B1</t>
  </si>
  <si>
    <t>5E50444532D13305E022634A9AB92C5E50444532D13305E0230A37D883DC</t>
  </si>
  <si>
    <t>5E50444532D13305E022634A9AB92C5E50444532D13305E0230A37D88235</t>
  </si>
  <si>
    <t>5E50444532D13305E022634A9AB92C5F49A4CEF20134C5CE0C82457C7E003</t>
  </si>
  <si>
    <t>강관 조립말비계(이동식)설치 및 해체  높이 2m, 노무비  대  공통 2-7-4   ( 호표 19 )</t>
  </si>
  <si>
    <t>5E50444532F13E25F8CFC828279646</t>
  </si>
  <si>
    <t>높이 2m, 노무비</t>
  </si>
  <si>
    <t>호표 19</t>
  </si>
  <si>
    <t>공통 2-7-4</t>
  </si>
  <si>
    <t>노임 3</t>
  </si>
  <si>
    <t>5E50444532F13E25F8CFC8282796465E8C94EC72C13745CED1B71BF1C5BDC3471498</t>
  </si>
  <si>
    <t>노임 1</t>
  </si>
  <si>
    <t>5E50444532F13E25F8CFC8282796465E8C94EC72C13745CED1B71BF1C5BDC347149C</t>
  </si>
  <si>
    <t>강관 조립말비계(이동식)설치 및 해체  높이 4m, 노무비  대  공통 2-7-4   ( 호표 20 )</t>
  </si>
  <si>
    <t>5E50444532F13E25F8CFC8282795BF</t>
  </si>
  <si>
    <t>높이 4m, 노무비</t>
  </si>
  <si>
    <t>호표 20</t>
  </si>
  <si>
    <t>5E50444532F13E25F8CFC8282795BF5E8C94EC72C13745CED1B71BF1C5BDC3471498</t>
  </si>
  <si>
    <t>5E50444532F13E25F8CFC8282795BF5E8C94EC72C13745CED1B71BF1C5BDC347149C</t>
  </si>
  <si>
    <t>강관 조립말비계(이동식)설치 및 해체  높이 2m, 3개월  대  공통 2-7-4, 2-2-5   ( 호표 21 )</t>
  </si>
  <si>
    <t>공통 2-7-4, 2-2-5</t>
  </si>
  <si>
    <t>비계안정장치</t>
  </si>
  <si>
    <t>비계안정장치, 비계기본틀, 기둥, 1.2*1.7m</t>
  </si>
  <si>
    <t>자재 98</t>
  </si>
  <si>
    <t>597C64ACC2713ED50908AF038BF8F6D5EC3D51</t>
  </si>
  <si>
    <t>5E50444532F13E25F8CFC829CEC12E597C64ACC2713ED50908AF038BF8F6D5EC3D51</t>
  </si>
  <si>
    <t>비계안정장치, 가새, 1.2*1.9m</t>
  </si>
  <si>
    <t>자재 99</t>
  </si>
  <si>
    <t>597C64ACC2713ED50908AF038BF8F6D5EC3D5F</t>
  </si>
  <si>
    <t>5E50444532F13E25F8CFC829CEC12E597C64ACC2713ED50908AF038BF8F6D5EC3D5F</t>
  </si>
  <si>
    <t>비계안정장치, 수평띠장, 1829mm</t>
  </si>
  <si>
    <t>자재 100</t>
  </si>
  <si>
    <t>597C64ACC2713ED50908AF038BF8F6D5EC324E</t>
  </si>
  <si>
    <t>5E50444532F13E25F8CFC829CEC12E597C64ACC2713ED50908AF038BF8F6D5EC324E</t>
  </si>
  <si>
    <t>비계안정장치, 손잡이기둥</t>
  </si>
  <si>
    <t>자재 103</t>
  </si>
  <si>
    <t>597C64ACC2713ED50908AF038BF8F6D5EC3249</t>
  </si>
  <si>
    <t>5E50444532F13E25F8CFC829CEC12E597C64ACC2713ED50908AF038BF8F6D5EC3249</t>
  </si>
  <si>
    <t>비계안정장치, 손잡이, 1229mm</t>
  </si>
  <si>
    <t>자재 101</t>
  </si>
  <si>
    <t>597C64ACC2713ED50908AF038BF8F6D5EC324F</t>
  </si>
  <si>
    <t>5E50444532F13E25F8CFC829CEC12E597C64ACC2713ED50908AF038BF8F6D5EC324F</t>
  </si>
  <si>
    <t>비계안정장치, 손잡이, 1829mm</t>
  </si>
  <si>
    <t>자재 102</t>
  </si>
  <si>
    <t>597C64ACC2713ED50908AF038BF8F6D5EC3248</t>
  </si>
  <si>
    <t>5E50444532F13E25F8CFC829CEC12E597C64ACC2713ED50908AF038BF8F6D5EC3248</t>
  </si>
  <si>
    <t>비계안정장치, 바퀴</t>
  </si>
  <si>
    <t>자재 104</t>
  </si>
  <si>
    <t>597C64ACC2713ED50908AF038BF8F6D5EC324A</t>
  </si>
  <si>
    <t>5E50444532F13E25F8CFC829CEC12E597C64ACC2713ED50908AF038BF8F6D5EC324A</t>
  </si>
  <si>
    <t>비계안정장치, 쟈키</t>
  </si>
  <si>
    <t>자재 105</t>
  </si>
  <si>
    <t>597C64ACC2713ED50908AF038BF8F6D5EC324B</t>
  </si>
  <si>
    <t>5E50444532F13E25F8CFC829CEC12E597C64ACC2713ED50908AF038BF8F6D5EC324B</t>
  </si>
  <si>
    <t>비계안정장치, 발판, 40*200*2000</t>
  </si>
  <si>
    <t>장</t>
  </si>
  <si>
    <t>자재 106</t>
  </si>
  <si>
    <t>597C64ACC2713ED50908AF0389CF7BE87A68CB</t>
  </si>
  <si>
    <t>5E50444532F13E25F8CFC829CEC12E597C64ACC2713ED50908AF0389CF7BE87A68CB</t>
  </si>
  <si>
    <t>5E50444532F13E25F8CFC829CEC12E5E50444532F13E25F8CFC828279646</t>
  </si>
  <si>
    <t>강관 조립말비계(이동식)설치 및 해체  높이 4m, 3개월  대  공통 2-7-4, 2-2-5   ( 호표 22 )</t>
  </si>
  <si>
    <t>5E50444532F13E25F8CFC82AD53346597C64ACC2713ED50908AF038BF8F6D5EC3D51</t>
  </si>
  <si>
    <t>5E50444532F13E25F8CFC82AD53346597C64ACC2713ED50908AF038BF8F6D5EC3D5F</t>
  </si>
  <si>
    <t>5E50444532F13E25F8CFC82AD53346597C64ACC2713ED50908AF038BF8F6D5EC324E</t>
  </si>
  <si>
    <t>5E50444532F13E25F8CFC82AD53346597C64ACC2713ED50908AF038BF8F6D5EC3249</t>
  </si>
  <si>
    <t>5E50444532F13E25F8CFC82AD53346597C64ACC2713ED50908AF038BF8F6D5EC324F</t>
  </si>
  <si>
    <t>5E50444532F13E25F8CFC82AD53346597C64ACC2713ED50908AF038BF8F6D5EC3248</t>
  </si>
  <si>
    <t>비계안정장치, 이음철물, 연결핀</t>
  </si>
  <si>
    <t>자재 97</t>
  </si>
  <si>
    <t>597C64ACC2713ED50908AF038BF8F6D5EC3F03</t>
  </si>
  <si>
    <t>5E50444532F13E25F8CFC82AD53346597C64ACC2713ED50908AF038BF8F6D5EC3F03</t>
  </si>
  <si>
    <t>5E50444532F13E25F8CFC82AD53346597C64ACC2713ED50908AF038BF8F6D5EC324A</t>
  </si>
  <si>
    <t>5E50444532F13E25F8CFC82AD53346597C64ACC2713ED50908AF038BF8F6D5EC324B</t>
  </si>
  <si>
    <t>5E50444532F13E25F8CFC82AD53346597C64ACC2713ED50908AF0389CF7BE87A68CB</t>
  </si>
  <si>
    <t>5E50444532F13E25F8CFC82AD533465E50444532F13E25F8CFC8282795BF</t>
  </si>
  <si>
    <t>CONC인력비빔타설 / 가설  무근울타리기초  M3     ( 호표 23 )</t>
  </si>
  <si>
    <t>호표 23</t>
  </si>
  <si>
    <t>시멘트(별도)</t>
  </si>
  <si>
    <t>자재 55</t>
  </si>
  <si>
    <t>597C64ACC2F132357610436510DADB60DDAA43</t>
  </si>
  <si>
    <t>5E504446C2113FA50D62B3A6B076B1597C64ACC2F132357610436510DADB60DDAA43</t>
  </si>
  <si>
    <t>(별도)</t>
  </si>
  <si>
    <t>자재 18</t>
  </si>
  <si>
    <t>5951847352013EF53146CC4ACD0A42BFCA3CA4</t>
  </si>
  <si>
    <t>5E504446C2113FA50D62B3A6B076B15951847352013EF53146CC4ACD0A42BFCA3CA4</t>
  </si>
  <si>
    <t>(별도), 40mm, #467</t>
  </si>
  <si>
    <t>자재 16</t>
  </si>
  <si>
    <t>5951847352013EF530BE556F16D2B1261FE8C8</t>
  </si>
  <si>
    <t>5E504446C2113FA50D62B3A6B076B15951847352013EF530BE556F16D2B1261FE8C8</t>
  </si>
  <si>
    <t>콘크리트 인력비빔 타설</t>
  </si>
  <si>
    <t>소형구조물</t>
  </si>
  <si>
    <t>호표 32</t>
  </si>
  <si>
    <t>5E50140982013F75FBD30DEC39583F</t>
  </si>
  <si>
    <t>5E504446C2113FA50D62B3A6B076B15E50140982013F75FBD30DEC39583F</t>
  </si>
  <si>
    <t>건축물 현장정리  개보수공사  M2  공통 2-11-2 준용   ( 호표 24 )</t>
  </si>
  <si>
    <t>공통 2-11-2 준용</t>
  </si>
  <si>
    <t>5E504440B2A13D258BF3A9840168535E8C94EC72C13745CED1B71BF1C5BDC347149C</t>
  </si>
  <si>
    <t>구조부 먹매김  일반  M2  건축 4-1-1   ( 호표 25 )</t>
  </si>
  <si>
    <t>건축 4-1-1</t>
  </si>
  <si>
    <t>건축목공</t>
  </si>
  <si>
    <t>노임 11</t>
  </si>
  <si>
    <t>5E8C94EC72C13745CED1B71BF1C5BDC347164F</t>
  </si>
  <si>
    <t>5E504440B2913CE56F49773C51FAE75E8C94EC72C13745CED1B71BF1C5BDC347164F</t>
  </si>
  <si>
    <t>유로폼 - 주자재비    10M2  공통 6-3-3.2   ( 호표 26 )</t>
  </si>
  <si>
    <t>5E50140E02613AC5A4634970E24704</t>
  </si>
  <si>
    <t>유로폼 - 주자재비</t>
  </si>
  <si>
    <t>10M2</t>
  </si>
  <si>
    <t>호표 26</t>
  </si>
  <si>
    <t>공통 6-3-3.2</t>
  </si>
  <si>
    <t>건설용거푸집</t>
  </si>
  <si>
    <t>건설용거푸집, 강, 600*1200*63.5mm</t>
  </si>
  <si>
    <t>자재 108</t>
  </si>
  <si>
    <t>597C64ACC2713E55307568B301CA37A89267A1</t>
  </si>
  <si>
    <t>5E50140E02613AC5A4634970E24704597C64ACC2713E55307568B301CA37A89267A1</t>
  </si>
  <si>
    <t>건설용거푸집, 내벽코너패널, 200+200, 1200mm</t>
  </si>
  <si>
    <t>자재 109</t>
  </si>
  <si>
    <t>597C64ACC2713E55307568B301CA37A89263C2</t>
  </si>
  <si>
    <t>5E50140E02613AC5A4634970E24704597C64ACC2713E55307568B301CA37A89263C2</t>
  </si>
  <si>
    <t>유로폼 - 인력투입  간단, 수직고 7m까지  M2  공통 6-3-3.3   ( 호표 27 )</t>
  </si>
  <si>
    <t>5E50140E02613AC5A4634A176CB27A</t>
  </si>
  <si>
    <t>유로폼 - 인력투입</t>
  </si>
  <si>
    <t>호표 27</t>
  </si>
  <si>
    <t>공통 6-3-3.3</t>
  </si>
  <si>
    <t>형틀목공</t>
  </si>
  <si>
    <t>노임 4</t>
  </si>
  <si>
    <t>5E8C94EC72C13745CED1B71BF1C5BDC3471499</t>
  </si>
  <si>
    <t>5E50140E02613AC5A4634A176CB27A5E8C94EC72C13745CED1B71BF1C5BDC3471499</t>
  </si>
  <si>
    <t>5E50140E02613AC5A4634A176CB27A5E8C94EC72C13745CED1B71BF1C5BDC347149C</t>
  </si>
  <si>
    <t>5E50140E02613AC5A4634A176CB27A5F49A4CEF20134C5CE0C82457C7E003</t>
  </si>
  <si>
    <t>유로폼 설치 및 해체  간단, 수직고 7m까지  M2  공통 6-3-3   ( 호표 28 )</t>
  </si>
  <si>
    <t>공통 6-3-3</t>
  </si>
  <si>
    <t>5E50140E02613AC5A462A1FFBF719E5E50140E02613AC5A4634970E24704</t>
  </si>
  <si>
    <t>부자재</t>
  </si>
  <si>
    <t>주재료비의 24%</t>
  </si>
  <si>
    <t>5E50140E02613AC5A462A1FFBF719E5F49A4CEF20134C5CE0C82457C7C001</t>
  </si>
  <si>
    <t>소모자재</t>
  </si>
  <si>
    <t>주재료비의 5%</t>
  </si>
  <si>
    <t>5E50140E02613AC5A462A1FFBF719E5F49A4CEF20134C5CE0C82457C7F002</t>
  </si>
  <si>
    <t>5E50140E02613AC5A462A1FFBF719E5E50140E02613AC5A4634A176CB27A</t>
  </si>
  <si>
    <t>철근 현장가공  Type-Ⅰ  TON  공통 6-2-2   ( 호표 29 )</t>
  </si>
  <si>
    <t>5E50140D72B137F5D66F9F0A1615B5</t>
  </si>
  <si>
    <t>철근 현장가공</t>
  </si>
  <si>
    <t>호표 29</t>
  </si>
  <si>
    <t>공통 6-2-2</t>
  </si>
  <si>
    <t>철근공</t>
  </si>
  <si>
    <t>노임 5</t>
  </si>
  <si>
    <t>5E8C94EC72C13745CED1B71BF1C5BDC3471496</t>
  </si>
  <si>
    <t>5E50140D72B137F5D66F9F0A1615B55E8C94EC72C13745CED1B71BF1C5BDC3471496</t>
  </si>
  <si>
    <t>5E50140D72B137F5D66F9F0A1615B55E8C94EC72C13745CED1B71BF1C5BDC347149C</t>
  </si>
  <si>
    <t>인력품의 9%</t>
  </si>
  <si>
    <t>5E50140D72B137F5D66F9F0A1615B55F49A4CEF20134C5CE0C82457C7C001</t>
  </si>
  <si>
    <t>철근 현장조립  Type-Ⅰ  TON  공통 6-2-3   ( 호표 30 )</t>
  </si>
  <si>
    <t>5E50140D72B137F5D66F9F0A16165C</t>
  </si>
  <si>
    <t>철근 현장조립</t>
  </si>
  <si>
    <t>호표 30</t>
  </si>
  <si>
    <t>공통 6-2-3</t>
  </si>
  <si>
    <t>5E50140D72B137F5D66F9F0A16165C5E8C94EC72C13745CED1B71BF1C5BDC3471496</t>
  </si>
  <si>
    <t>5E50140D72B137F5D66F9F0A16165C5E8C94EC72C13745CED1B71BF1C5BDC347149C</t>
  </si>
  <si>
    <t>인력품의 2%</t>
  </si>
  <si>
    <t>5E50140D72B137F5D66F9F0A16165C5F49A4CEF20134C5CE0C82457C7C001</t>
  </si>
  <si>
    <t>철선</t>
  </si>
  <si>
    <t>철선, 어닐링, ∮0.9mm</t>
  </si>
  <si>
    <t>자재 110</t>
  </si>
  <si>
    <t>597C74B5E28134C5265DC26A8DB94B196E14EB</t>
  </si>
  <si>
    <t>5E50140D72B137F5D66F9F0A16165C597C74B5E28134C5265DC26A8DB94B196E14EB</t>
  </si>
  <si>
    <t>철근 현장가공 및 현장조립  Type-Ⅰ  TON  공통 6-2-2, 3   ( 호표 31 )</t>
  </si>
  <si>
    <t>공통 6-2-2, 3</t>
  </si>
  <si>
    <t>5E50140D72B137F5D66F9F0A173BB85E50140D72B137F5D66F9F0A1615B5</t>
  </si>
  <si>
    <t>5E50140D72B137F5D66F9F0A173BB85E50140D72B137F5D66F9F0A16165C</t>
  </si>
  <si>
    <t>콘크리트 인력비빔 타설  소형구조물  M3  공통 6-1-2   ( 호표 32 )</t>
  </si>
  <si>
    <t>공통 6-1-2</t>
  </si>
  <si>
    <t>콘크리트공</t>
  </si>
  <si>
    <t>노임 8</t>
  </si>
  <si>
    <t>5E8C94EC72C13745CED1B71BF1C5BDC34715A6</t>
  </si>
  <si>
    <t>5E50140982013F75FBD30DEC39583F5E8C94EC72C13745CED1B71BF1C5BDC34715A6</t>
  </si>
  <si>
    <t>5E50140982013F75FBD30DEC39583F5E8C94EC72C13745CED1B71BF1C5BDC347149C</t>
  </si>
  <si>
    <t>콘크리트 펌프차 타설(버림)  slump 8~12cm, 매트기초 등, f2 : Type-Ⅰ, 36m  M3  공통 6-1-4   ( 호표 33 )</t>
  </si>
  <si>
    <t>공통 6-1-4</t>
  </si>
  <si>
    <t>5E501409821139E56400AEBDE843345E8C94EC72C13745CED1B71BF1C5BDC34715A6</t>
  </si>
  <si>
    <t>특별인부</t>
  </si>
  <si>
    <t>노임 2</t>
  </si>
  <si>
    <t>5E8C94EC72C13745CED1B71BF1C5BDC347149D</t>
  </si>
  <si>
    <t>5E501409821139E56400AEBDE843345E8C94EC72C13745CED1B71BF1C5BDC347149D</t>
  </si>
  <si>
    <t>5E501409821139E56400AEBDE843345E8C94EC72C13745CED1B71BF1C5BDC347149C</t>
  </si>
  <si>
    <t>인력품의 5%</t>
  </si>
  <si>
    <t>5E501409821139E56400AEBDE843345F49A4CEF20134C5CE0C82457C7C001</t>
  </si>
  <si>
    <t>5E501409821139E56400AEBDE84334594724AFE2313995A75D2B1F3C15481CCF22F80D</t>
  </si>
  <si>
    <t>콘크리트 펌프차 타설  slump 15cm, 매트기초 등, f2 : Type-Ⅰ, 36m  M3  공통 6-1-4   ( 호표 34 )</t>
  </si>
  <si>
    <t>5E50140982213A15FE7D2FFC557ACE5E8C94EC72C13745CED1B71BF1C5BDC34715A6</t>
  </si>
  <si>
    <t>5E50140982213A15FE7D2FFC557ACE5E8C94EC72C13745CED1B71BF1C5BDC347149D</t>
  </si>
  <si>
    <t>5E50140982213A15FE7D2FFC557ACE5E8C94EC72C13745CED1B71BF1C5BDC347149C</t>
  </si>
  <si>
    <t>5E50140982213A15FE7D2FFC557ACE5F49A4CEF20134C5CE0C82457C7C001</t>
  </si>
  <si>
    <t>5E50140982213A15FE7D2FFC557ACE594724AFE2313995A75D2B1F3C15481CCF22F80D</t>
  </si>
  <si>
    <t>콘크리트 펌프차 타설  slump 15cm, 벽,기둥,슬래브 등, f2 : Type-Ⅰ, 36m  M3  공통 6-1-4   ( 호표 35 )</t>
  </si>
  <si>
    <t>5E50140982213A25815256CADF3B175E8C94EC72C13745CED1B71BF1C5BDC34715A6</t>
  </si>
  <si>
    <t>5E50140982213A25815256CADF3B175E8C94EC72C13745CED1B71BF1C5BDC347149D</t>
  </si>
  <si>
    <t>5E50140982213A25815256CADF3B175E8C94EC72C13745CED1B71BF1C5BDC347149C</t>
  </si>
  <si>
    <t>5E50140982213A25815256CADF3B175F49A4CEF20134C5CE0C82457C7C001</t>
  </si>
  <si>
    <t>5E50140982213A25815256CADF3B17594724AFE2313995A75D2B1F3C15481CCF22F80D</t>
  </si>
  <si>
    <t>모르타르 배합  모래채가름 포함  M3  건축 9-1-1   ( 호표 36 )</t>
  </si>
  <si>
    <t>5E502477A28135C5228CAD0FC0677F</t>
  </si>
  <si>
    <t>모르타르 배합</t>
  </si>
  <si>
    <t>모래채가름 포함</t>
  </si>
  <si>
    <t>호표 36</t>
  </si>
  <si>
    <t>건축 9-1-1</t>
  </si>
  <si>
    <t>5E502477A28135C5228CAD0FC0677F5E8C94EC72C13745CED1B71BF1C5BDC347149C</t>
  </si>
  <si>
    <t>모르타르 배합(배합품 포함)  배합용적비 1:3, 시멘트, 모래 별도  M3  건축 9-1-1   ( 호표 37 )</t>
  </si>
  <si>
    <t>5E502477A28135C5228CAD0C0CE147</t>
  </si>
  <si>
    <t>모르타르 배합(배합품 포함)</t>
  </si>
  <si>
    <t>배합용적비 1:3, 시멘트, 모래 별도</t>
  </si>
  <si>
    <t>호표 37</t>
  </si>
  <si>
    <t>5E502477A28135C5228CAD0C0CE147597C64ACC2F132357610436510DADB60DDAA43</t>
  </si>
  <si>
    <t>5E502477A28135C5228CAD0C0CE1475951847352013EF53146CC4ACD0A42BFCA3CA4</t>
  </si>
  <si>
    <t>5E502477A28135C5228CAD0C0CE1475E8C94EC72C13745CED1B71BF1C5BDC347149C</t>
  </si>
  <si>
    <t>모르타르 바름  바닥, 26mm  M2     ( 호표 38 )</t>
  </si>
  <si>
    <t>5E502477A28135F5F5072937B660D05E502477A28135C5228CAD0C0CE147</t>
  </si>
  <si>
    <t>바탕 고르기</t>
  </si>
  <si>
    <t>바닥, 24mm 이하 기준, 62m2/일당</t>
  </si>
  <si>
    <t>호표 102</t>
  </si>
  <si>
    <t>5E5084DEC2E13385E0E33A95FD70CB</t>
  </si>
  <si>
    <t>5E502477A28135F5F5072937B660D05E5084DEC2E13385E0E33A95FD70CB</t>
  </si>
  <si>
    <t>모르타르 바름  바닥, 37mm  M2     ( 호표 39 )</t>
  </si>
  <si>
    <t>5E502477A28135F5F5072937B70B375E502477A28135C5228CAD0C0CE147</t>
  </si>
  <si>
    <t>5E502477A28135F5F5072937B70B375E5084DEC2E13385E0E33A95FD70CB</t>
  </si>
  <si>
    <t>기존콘크리트면처리  벽  M2  건축 9-2-3 준용   ( 호표 40 )</t>
  </si>
  <si>
    <t>건축 9-2-3 준용</t>
  </si>
  <si>
    <t>미장공</t>
  </si>
  <si>
    <t>노임 15</t>
  </si>
  <si>
    <t>5E8C94EC72C13745CED1B71BF1C5BDC347164B</t>
  </si>
  <si>
    <t>5E502477A2B13105E8B26B22CCA8835E8C94EC72C13745CED1B71BF1C5BDC347164B</t>
  </si>
  <si>
    <t>5E502477A2B13105E8B26B22CCA8835E8C94EC72C13745CED1B71BF1C5BDC347149C</t>
  </si>
  <si>
    <t>5E502477A2B13105E8B26B22CCA883597C64ACC2F132357610436510DADB60DDAA43</t>
  </si>
  <si>
    <t>감수제</t>
  </si>
  <si>
    <t>감수제, 혼화제, 메도로스1000</t>
  </si>
  <si>
    <t>g</t>
  </si>
  <si>
    <t>자재 28</t>
  </si>
  <si>
    <t>5951B4C642E131957A1776DC8F2F9D8C00D563</t>
  </si>
  <si>
    <t>5E502477A2B13105E8B26B22CCA8835951B4C642E131957A1776DC8F2F9D8C00D563</t>
  </si>
  <si>
    <t>코너비드 설치  재료비 별도  M  건축 8-1-2   ( 호표 41 )</t>
  </si>
  <si>
    <t>5E50247C22A13975A931A64A3021E3</t>
  </si>
  <si>
    <t>코너비드 설치</t>
  </si>
  <si>
    <t>호표 41</t>
  </si>
  <si>
    <t>건축 8-1-2</t>
  </si>
  <si>
    <t>5E50247C22A13975A931A64A3021E35E8C94EC72C13745CED1B71BF1C5BDC347164B</t>
  </si>
  <si>
    <t>걸레받이몰딩 설치  AL, H=10mm  M  건축 8-1-2   ( 호표 42 )</t>
  </si>
  <si>
    <t>코너비드</t>
  </si>
  <si>
    <t>코너비드, 알루미늄, 스톱, 10*16mm</t>
  </si>
  <si>
    <t>자재 67</t>
  </si>
  <si>
    <t>597C64ACC2B13465FBB85EDCF957DAA55FF34F</t>
  </si>
  <si>
    <t>5E50247C22A13975A82B5FD924094C597C64ACC2B13465FBB85EDCF957DAA55FF34F</t>
  </si>
  <si>
    <t>5E50247C22A13975A82B5FD924094C5E50247C22A13975A931A64A3021E3</t>
  </si>
  <si>
    <t>앵글코너가드  L-50*50*5t. 도장  M     ( 호표 43 )</t>
  </si>
  <si>
    <t>ㄱ형강</t>
  </si>
  <si>
    <t>ㄱ형강, 등변, 50*50*5mm</t>
  </si>
  <si>
    <t>자재 38</t>
  </si>
  <si>
    <t>597C64ACC2E131A55490251CB70C8DFF3AE72C</t>
  </si>
  <si>
    <t>5E50247C22A13975ADA8D185D70DFF597C64ACC2E131A55490251CB70C8DFF3AE72C</t>
  </si>
  <si>
    <t>잡철물 제작 및 설치</t>
  </si>
  <si>
    <t>규격철물 설치, 일반철재</t>
  </si>
  <si>
    <t>호표 64</t>
  </si>
  <si>
    <t>5E50F4A3120132050C2E53D0BBEDF3</t>
  </si>
  <si>
    <t>5E50247C22A13975ADA8D185D70DFF5E50F4A3120132050C2E53D0BBEDF3</t>
  </si>
  <si>
    <t>녹막이페인트 붓칠(재료비 미포함)</t>
  </si>
  <si>
    <t>철재면, 1회 2종</t>
  </si>
  <si>
    <t>호표 114</t>
  </si>
  <si>
    <t>5E50B41252613DC554D908A13B7EE2</t>
  </si>
  <si>
    <t>5E50247C22A13975ADA8D185D70DFF5E50B41252613DC554D908A13B7EE2</t>
  </si>
  <si>
    <t>유성페인트 붓칠(재료비 미포함)</t>
  </si>
  <si>
    <t>철재면, 2회 1급</t>
  </si>
  <si>
    <t>호표 120</t>
  </si>
  <si>
    <t>5E50B41142E13C55A38C5E2E0C0638</t>
  </si>
  <si>
    <t>5E50247C22A13975ADA8D185D70DFF5E50B41142E13C55A38C5E2E0C0638</t>
  </si>
  <si>
    <t>5E50247C22A13975ADA8D185D70DFF59518473528132553EE6D16E30FFECAA2EEF8D</t>
  </si>
  <si>
    <t>녹막이 페인트칠 재료비</t>
  </si>
  <si>
    <t>철재면, 1회, 2종</t>
  </si>
  <si>
    <t>호표 113</t>
  </si>
  <si>
    <t>5E50B41252613DC554D862DCA67E49</t>
  </si>
  <si>
    <t>5E50247C22A13975ADA8D185D70DFF5E50B41252613DC554D862DCA67E49</t>
  </si>
  <si>
    <t>유성페인트 붓칠 재료비</t>
  </si>
  <si>
    <t>철재면, 2회, 1급</t>
  </si>
  <si>
    <t>호표 117</t>
  </si>
  <si>
    <t>5E50B41142E13C55A38C5E2A93EA3B</t>
  </si>
  <si>
    <t>5E50247C22A13975ADA8D185D70DFF5E50B41142E13C55A38C5E2A93EA3B</t>
  </si>
  <si>
    <t>방수프라이머 바름  롤러 1층(회) 바름 기준  M2  건축 6-1-2   ( 호표 44 )</t>
  </si>
  <si>
    <t>5E50D46112113F95C62C3296FCEC48</t>
  </si>
  <si>
    <t>방수프라이머 바름</t>
  </si>
  <si>
    <t>롤러 1층(회) 바름 기준</t>
  </si>
  <si>
    <t>호표 44</t>
  </si>
  <si>
    <t>건축 6-1-2</t>
  </si>
  <si>
    <t>방수공</t>
  </si>
  <si>
    <t>노임 14</t>
  </si>
  <si>
    <t>5E8C94EC72C13745CED1B71BF1C5BDC347164A</t>
  </si>
  <si>
    <t>5E50D46112113F95C62C3296FCEC485E8C94EC72C13745CED1B71BF1C5BDC347164A</t>
  </si>
  <si>
    <t>5E50D46112113F95C62C3296FCEC485E8C94EC72C13745CED1B71BF1C5BDC347149C</t>
  </si>
  <si>
    <t>5E50D46112113F95C62C3296FCEC485F49A4CEF20134C5CE0C82457C7C001</t>
  </si>
  <si>
    <t>도막바름  수직부, 도막 1층(회) 형성 기준  M2  건축 6-2-1   ( 호표 45 )</t>
  </si>
  <si>
    <t>5E50D463D2F13CC5C16E0E694A1BEB</t>
  </si>
  <si>
    <t>도막바름</t>
  </si>
  <si>
    <t>수직부, 도막 1층(회) 형성 기준</t>
  </si>
  <si>
    <t>호표 45</t>
  </si>
  <si>
    <t>건축 6-2-1</t>
  </si>
  <si>
    <t>5E50D463D2F13CC5C16E0E694A1BEB5E8C94EC72C13745CED1B71BF1C5BDC347164A</t>
  </si>
  <si>
    <t>5E50D463D2F13CC5C16E0E694A1BEB5E8C94EC72C13745CED1B71BF1C5BDC347149C</t>
  </si>
  <si>
    <t>5E50D463D2F13CC5C16E0E694A1BEB5F49A4CEF20134C5CE0C82457C7C001</t>
  </si>
  <si>
    <t>우레탄도막방수  비노출, 수직 3mm  M2     ( 호표 46 )</t>
  </si>
  <si>
    <t>바탕처리</t>
  </si>
  <si>
    <t>보통, 수직부</t>
  </si>
  <si>
    <t>호표 53</t>
  </si>
  <si>
    <t>5E50D47362813D05567FEC0315D5D0</t>
  </si>
  <si>
    <t>5E50D463D2F13CC5C16E0CBBEE719C5E50D47362813D05567FEC0315D5D0</t>
  </si>
  <si>
    <t>5E50D463D2F13CC5C16E0CBBEE719C5E50D46112113F95C62C3296FCEC48</t>
  </si>
  <si>
    <t>우레탄도막방수재</t>
  </si>
  <si>
    <t>우레탄도막방수제, 우레탄</t>
  </si>
  <si>
    <t>자재 32</t>
  </si>
  <si>
    <t>5951B4C642E13195748ECEA280779811BA04EE</t>
  </si>
  <si>
    <t>5E50D463D2F13CC5C16E0CBBEE719C5951B4C642E13195748ECEA280779811BA04EE</t>
  </si>
  <si>
    <t>우레탄도막방수재, 프라이머</t>
  </si>
  <si>
    <t>자재 30</t>
  </si>
  <si>
    <t>5951B4C642E13195748ECEA280779811BA0841</t>
  </si>
  <si>
    <t>5E50D463D2F13CC5C16E0CBBEE719C5951B4C642E13195748ECEA280779811BA0841</t>
  </si>
  <si>
    <t>우레탄도막방수재, 희석재</t>
  </si>
  <si>
    <t>자재 31</t>
  </si>
  <si>
    <t>5951B4C642E13195748ECEA280779811BA0840</t>
  </si>
  <si>
    <t>5E50D463D2F13CC5C16E0CBBEE719C5951B4C642E13195748ECEA280779811BA0840</t>
  </si>
  <si>
    <t>5E50D463D2F13CC5C16E0CBBEE719C5E50D463D2F13CC5C16E0E694A1BEB</t>
  </si>
  <si>
    <t>액상형 흡수방지방수 도포  뿜칠 2층(회)  M2  건축 6-5-2   ( 호표 47 )</t>
  </si>
  <si>
    <t>5E50D464E26133E579477F7FA8E737</t>
  </si>
  <si>
    <t>액상형 흡수방지방수 도포</t>
  </si>
  <si>
    <t>뿜칠 2층(회)</t>
  </si>
  <si>
    <t>호표 47</t>
  </si>
  <si>
    <t>건축 6-5-2</t>
  </si>
  <si>
    <t>5E50D464E26133E579477F7FA8E7375E8C94EC72C13745CED1B71BF1C5BDC347164A</t>
  </si>
  <si>
    <t>5E50D464E26133E579477F7FA8E7375E8C94EC72C13745CED1B71BF1C5BDC347149C</t>
  </si>
  <si>
    <t>인력품의 4%</t>
  </si>
  <si>
    <t>5E50D464E26133E579477F7FA8E7375F49A4CEF20134C5CE0C82457C7C001</t>
  </si>
  <si>
    <t>발수제 도포  벽, 2회  M2  건축 6-5-2   ( 호표 48 )</t>
  </si>
  <si>
    <t>발수방수제</t>
  </si>
  <si>
    <t>발수방수제, 아쿠아씰</t>
  </si>
  <si>
    <t>자재 29</t>
  </si>
  <si>
    <t>5951B4C642E13195748EC93CC3240EDD9B8D6F</t>
  </si>
  <si>
    <t>5E50D464E26133E5794656A4F7817A5951B4C642E13195748EC93CC3240EDD9B8D6F</t>
  </si>
  <si>
    <t>5E50D464E26133E5794656A4F7817A5E50D464E26133E579477F7FA8E737</t>
  </si>
  <si>
    <t>노임할증</t>
  </si>
  <si>
    <t>5E50D464E26133E5794656A4F7817A5F49A4CEF20134C5CE0C82457C7C001</t>
  </si>
  <si>
    <t>수밀코킹  재료비 별도  M  건축 6-6-1   ( 호표 49 )</t>
  </si>
  <si>
    <t>5E50D46692213EC565FB6C4D97B59A</t>
  </si>
  <si>
    <t>수밀코킹</t>
  </si>
  <si>
    <t>호표 49</t>
  </si>
  <si>
    <t>건축 6-6-1</t>
  </si>
  <si>
    <t>코킹공</t>
  </si>
  <si>
    <t>기타 직종</t>
  </si>
  <si>
    <t>노임 26</t>
  </si>
  <si>
    <t>5E8C94EC72C13745CED1B3A0A93BA6CF776C28</t>
  </si>
  <si>
    <t>5E50D46692213EC565FB6C4D97B59A5E8C94EC72C13745CED1B3A0A93BA6CF776C28</t>
  </si>
  <si>
    <t>유리주위 코킹  5*5, 실리콘  M  건축 6-6-1   ( 호표 50 )</t>
  </si>
  <si>
    <t>실링재</t>
  </si>
  <si>
    <t>실링재, 실리콘, 비초산, 유리용, 창호주위</t>
  </si>
  <si>
    <t>자재 126</t>
  </si>
  <si>
    <t>597C74B6F2513C154E63A041D2695CC1914DE4</t>
  </si>
  <si>
    <t>5E50D466920133E5CB4E4FDAE7CFF6597C74B6F2513C154E63A041D2695CC1914DE4</t>
  </si>
  <si>
    <t>접합 코킹  5*5, 실리콘  M     ( 호표 51 )</t>
  </si>
  <si>
    <t>5E50D466920133E5CB4E4FDAE7CFF7597C74B6F2513C154E63A041D2695CC1914DE4</t>
  </si>
  <si>
    <t>수밀코킹(실리콘)  삼각, 10mm, 창호주위  M  건축 6-6-1   ( 호표 52 )</t>
  </si>
  <si>
    <t>5E50D46692113C750A93286084E8D0597C74B6F2513C154E63A041D2695CC1914DE4</t>
  </si>
  <si>
    <t>5E50D46692113C750A93286084E8D05E50D46692213EC565FB6C4D97B59A</t>
  </si>
  <si>
    <t>바탕처리  보통, 수직부  M2  건축 6-1-1   ( 호표 53 )</t>
  </si>
  <si>
    <t>건축 6-1-1</t>
  </si>
  <si>
    <t>5E50D47362813D05567FEC0315D5D05E8C94EC72C13745CED1B71BF1C5BDC347164A</t>
  </si>
  <si>
    <t>5E50D47362813D05567FEC0315D5D05E8C94EC72C13745CED1B71BF1C5BDC347149C</t>
  </si>
  <si>
    <t>5E50D47362813D05567FEC0315D5D05F49A4CEF20134C5CE0C82457C7C001</t>
  </si>
  <si>
    <t>플로어링 마루 설치    M2  건축 5-1-3   ( 호표 54 )</t>
  </si>
  <si>
    <t>5E50C47BF291396597B1C981B4CDBF</t>
  </si>
  <si>
    <t>플로어링 마루 설치</t>
  </si>
  <si>
    <t>호표 54</t>
  </si>
  <si>
    <t>건축 5-1-3</t>
  </si>
  <si>
    <t>내장공</t>
  </si>
  <si>
    <t>노임 18</t>
  </si>
  <si>
    <t>5E8C94EC72C13745CED1B71BF1C5BDC3471753</t>
  </si>
  <si>
    <t>5E50C47BF291396597B1C981B4CDBF5E8C94EC72C13745CED1B71BF1C5BDC3471753</t>
  </si>
  <si>
    <t>5E50C47BF291396597B1C981B4CDBF5E8C94EC72C13745CED1B71BF1C5BDC347149C</t>
  </si>
  <si>
    <t>5E50C47BF291396597B1C981B4CDBF5F49A4CEF20134C5CE0C82457C7C001</t>
  </si>
  <si>
    <t>지정 원목마루 설치  14*190*1900mm  M2  건축 5-1-3   ( 호표 55 )</t>
  </si>
  <si>
    <t>원목마루</t>
  </si>
  <si>
    <t>자재 89</t>
  </si>
  <si>
    <t>597C64ACC2813F25B41BB1CD9BF05B87536575</t>
  </si>
  <si>
    <t>5E50C47BF291396597B1C9852F1F8F597C64ACC2813F25B41BB1CD9BF05B87536575</t>
  </si>
  <si>
    <t>5E50C47BF291396597B1C9852F1F8F5E50C47BF291396597B1C981B4CDBF</t>
  </si>
  <si>
    <t>벽체틀 설치  자재 별도  M2  건축 4-2-1   ( 호표 56 )</t>
  </si>
  <si>
    <t>5E50C47822B139E57CB4101EB564ED</t>
  </si>
  <si>
    <t>벽체틀 설치</t>
  </si>
  <si>
    <t>자재 별도</t>
  </si>
  <si>
    <t>호표 56</t>
  </si>
  <si>
    <t>건축 4-2-1</t>
  </si>
  <si>
    <t>5E50C47822B139E57CB4101EB564ED5E8C94EC72C13745CED1B71BF1C5BDC347164F</t>
  </si>
  <si>
    <t>5E50C47822B139E57CB4101EB564ED5E8C94EC72C13745CED1B71BF1C5BDC347149C</t>
  </si>
  <si>
    <t>5E50C47822B139E57CB4101EB564ED5F49A4CEF20134C5CE0C82457C7C001</t>
  </si>
  <si>
    <t>벽체틀 설치  30*30, @450*600  M2  건축 4-2-1   ( 호표 57 )</t>
  </si>
  <si>
    <t>5E50C47822B139F50305484525F034</t>
  </si>
  <si>
    <t>30*30, @450*600</t>
  </si>
  <si>
    <t>호표 57</t>
  </si>
  <si>
    <t>각재</t>
  </si>
  <si>
    <t>각재, 외송</t>
  </si>
  <si>
    <t>재</t>
  </si>
  <si>
    <t>자재 51</t>
  </si>
  <si>
    <t>597C64ACC2E13185A250A4F5E09761058A22B8</t>
  </si>
  <si>
    <t>5E50C47822B139F50305484525F034597C64ACC2E13185A250A4F5E09761058A22B8</t>
  </si>
  <si>
    <t>5E50C47822B139F50305484525F0345E50C47822B139E57CB4101EB564ED</t>
  </si>
  <si>
    <t>경량천장철골틀 설치  M-BAR  M2     ( 호표 58 )</t>
  </si>
  <si>
    <t>경량철골천장틀</t>
  </si>
  <si>
    <t>경량철골천장틀, 달대볼트, 상6*1000mm</t>
  </si>
  <si>
    <t>자재 76</t>
  </si>
  <si>
    <t>597C64ACC2813F25B522A1DB34A2C75DDCC52A</t>
  </si>
  <si>
    <t>5E50F4A782C13EF528F55BB34D4FBF597C64ACC2813F25B522A1DB34A2C75DDCC52A</t>
  </si>
  <si>
    <t>경량철골천장틀, 캐링찬넬, 38*12*1.2mm</t>
  </si>
  <si>
    <t>자재 77</t>
  </si>
  <si>
    <t>597C64ACC2813F25B522A1DB34A2C75DDCC634</t>
  </si>
  <si>
    <t>5E50F4A782C13EF528F55BB34D4FBF597C64ACC2813F25B522A1DB34A2C75DDCC634</t>
  </si>
  <si>
    <t>경량철골천장틀, 마이너찬넬, 19*10*1.2mm</t>
  </si>
  <si>
    <t>자재 78</t>
  </si>
  <si>
    <t>597C64ACC2813F25B522A1DB34A2C75DDCC635</t>
  </si>
  <si>
    <t>5E50F4A782C13EF528F55BB34D4FBF597C64ACC2813F25B522A1DB34A2C75DDCC635</t>
  </si>
  <si>
    <t>경량철골천장틀, 찬넬크립, 37*30*10*1.2mm</t>
  </si>
  <si>
    <t>자재 79</t>
  </si>
  <si>
    <t>597C64ACC2813F25B522A1DB34A2C75DDCC637</t>
  </si>
  <si>
    <t>5E50F4A782C13EF528F55BB34D4FBF597C64ACC2813F25B522A1DB34A2C75DDCC637</t>
  </si>
  <si>
    <t>경량철골천장틀, 캐링조인트, 90*40*13*0.5mm</t>
  </si>
  <si>
    <t>자재 80</t>
  </si>
  <si>
    <t>597C64ACC2813F25B522A1DB34A2C75DDCC630</t>
  </si>
  <si>
    <t>5E50F4A782C13EF528F55BB34D4FBF597C64ACC2813F25B522A1DB34A2C75DDCC630</t>
  </si>
  <si>
    <t>경량철골천장틀, M-BAR더블, 50*19*0.5mm</t>
  </si>
  <si>
    <t>자재 75</t>
  </si>
  <si>
    <t>597C64ACC2813F25B522A1DB34A2C75DDCC25D</t>
  </si>
  <si>
    <t>5E50F4A782C13EF528F55BB34D4FBF597C64ACC2813F25B522A1DB34A2C75DDCC25D</t>
  </si>
  <si>
    <t>경량철골천장틀, BAR크립, 더블</t>
  </si>
  <si>
    <t>자재 81</t>
  </si>
  <si>
    <t>597C64ACC2813F25B522A1DB34A2C75DDCC631</t>
  </si>
  <si>
    <t>5E50F4A782C13EF528F55BB34D4FBF597C64ACC2813F25B522A1DB34A2C75DDCC631</t>
  </si>
  <si>
    <t>경량철골천장틀, BAR조인트, 더블</t>
  </si>
  <si>
    <t>자재 82</t>
  </si>
  <si>
    <t>597C64ACC2813F25B522A1DB34A2C75DDCC633</t>
  </si>
  <si>
    <t>5E50F4A782C13EF528F55BB34D4FBF597C64ACC2813F25B522A1DB34A2C75DDCC633</t>
  </si>
  <si>
    <t>BAR 간격 600mm</t>
  </si>
  <si>
    <t>호표 61</t>
  </si>
  <si>
    <t>5E50F4A782C13EF528F55BB34F7DDB</t>
  </si>
  <si>
    <t>5E50F4A782C13EF528F55BB34D4FBF5E50F4A782C13EF528F55BB34F7DDB</t>
  </si>
  <si>
    <t>경량천장철골틀 설치  T-BAR  M2     ( 호표 59 )</t>
  </si>
  <si>
    <t>LINE T-BAR(ST'L)</t>
  </si>
  <si>
    <t>자재 145</t>
  </si>
  <si>
    <t>5E50F4A782813745000BCC8B3C88D1</t>
  </si>
  <si>
    <t>5E50F4A782C13EF528F55BB34D4FBA5E50F4A782813745000BCC8B3C88D1</t>
  </si>
  <si>
    <t>경량벽체철골틀 설치  CLIP-BAR@2000  M2     ( 호표 60 )</t>
  </si>
  <si>
    <t>경량철골천장틀, CLIP-BAR, 0.6T 19*40*10</t>
  </si>
  <si>
    <t>자재 85</t>
  </si>
  <si>
    <t>597C64ACC2813F25B522A1DB34A2C75DDCC898</t>
  </si>
  <si>
    <t>5E50F4A782C13EF528F55BB34D4FB7597C64ACC2813F25B522A1DB34A2C75DDCC898</t>
  </si>
  <si>
    <t>경량철골틀 설치</t>
  </si>
  <si>
    <t>건식벽체, C-100이하(또는 W-100이하)</t>
  </si>
  <si>
    <t>자재 147</t>
  </si>
  <si>
    <t>5E50F4A162413735E6B9A056FD0EDA</t>
  </si>
  <si>
    <t>5E50F4A782C13EF528F55BB34D4FB75E50F4A162413735E6B9A056FD0EDA</t>
  </si>
  <si>
    <t>경량천장철골틀 설치  BAR 간격 600mm  M2  건축 8-2-4   ( 호표 61 )</t>
  </si>
  <si>
    <t>건축 8-2-4</t>
  </si>
  <si>
    <t>5E50F4A782C13EF528F55BB34F7DDB5E8C94EC72C13745CED1B71BF1C5BDC3471753</t>
  </si>
  <si>
    <t>5E50F4A782C13EF528F55BB34F7DDB5E8C94EC72C13745CED1B71BF1C5BDC347149C</t>
  </si>
  <si>
    <t>인력품의 6%</t>
  </si>
  <si>
    <t>5E50F4A782C13EF528F55BB34F7DDB5F49A4CEF20134C5CE0C82457C7C001</t>
  </si>
  <si>
    <t>천장점검구 설치  AL 백색, 450*450mm  개소  건축 8-1-6   ( 호표 62 )</t>
  </si>
  <si>
    <t>건축 8-1-6</t>
  </si>
  <si>
    <t>점검구</t>
  </si>
  <si>
    <t>AL(백색), 450*450mm</t>
  </si>
  <si>
    <t>자재 92</t>
  </si>
  <si>
    <t>597C64ACC29139B5EE648C33D859CE5E1E6EBD</t>
  </si>
  <si>
    <t>5E50F4A782B13C851F337CE0BF2FA6597C64ACC29139B5EE648C33D859CE5E1E6EBD</t>
  </si>
  <si>
    <t>주재료비의 3%</t>
  </si>
  <si>
    <t>5E50F4A782B13C851F337CE0BF2FA65F49A4CEF20134C5CE0C82457C7C001</t>
  </si>
  <si>
    <t>5E50F4A782B13C851F337CE0BF2FA65E8C94EC72C13745CED1B71BF1C5BDC3471753</t>
  </si>
  <si>
    <t>5E50F4A782B13C851F337CE0BF2FA65E8C94EC72C13745CED1B71BF1C5BDC347149C</t>
  </si>
  <si>
    <t>5E50F4A782B13C851F337CE0BF2FA65F49A4CEF20134C5CE0C82457C7F002</t>
  </si>
  <si>
    <t>보도용블록설치    M2  토목 1-7-1   ( 호표 63 )</t>
  </si>
  <si>
    <t>5E50F4A202913CF593D52E11BCF975</t>
  </si>
  <si>
    <t>보도용블록설치</t>
  </si>
  <si>
    <t>호표 63</t>
  </si>
  <si>
    <t>토목 1-7-1</t>
  </si>
  <si>
    <t>5E50F4A202913CF593D52E11BCF975594724AFE23139C5713B4F0654817F4CD57DD27E</t>
  </si>
  <si>
    <t>5E50F4A202913CF593D52E11BCF975594724AFE23139D51FD15B589FC5B6E57F0BEBE7</t>
  </si>
  <si>
    <t>포장공</t>
  </si>
  <si>
    <t>노임 10</t>
  </si>
  <si>
    <t>5E8C94EC72C13745CED1B71BF1C5BDC34715AC</t>
  </si>
  <si>
    <t>5E50F4A202913CF593D52E11BCF9755E8C94EC72C13745CED1B71BF1C5BDC34715AC</t>
  </si>
  <si>
    <t>5E50F4A202913CF593D52E11BCF9755E8C94EC72C13745CED1B71BF1C5BDC347149D</t>
  </si>
  <si>
    <t>5E50F4A202913CF593D52E11BCF9755E8C94EC72C13745CED1B71BF1C5BDC347149C</t>
  </si>
  <si>
    <t>5E50F4A202913CF593D52E11BCF9755F49A4CEF20134C5CE0C82457C7C001</t>
  </si>
  <si>
    <t>잡철물 제작 및 설치  규격철물 설치, 일반철재  kg  건축 8-3-1   ( 호표 64 )</t>
  </si>
  <si>
    <t>건축 8-3-1</t>
  </si>
  <si>
    <t>철공</t>
  </si>
  <si>
    <t>노임 6</t>
  </si>
  <si>
    <t>5E8C94EC72C13745CED1B71BF1C5BDC3471497</t>
  </si>
  <si>
    <t>5E50F4A3120132050C2E53D0BBEDF35E8C94EC72C13745CED1B71BF1C5BDC3471497</t>
  </si>
  <si>
    <t>용접공</t>
  </si>
  <si>
    <t>노임 7</t>
  </si>
  <si>
    <t>5E8C94EC72C13745CED1B71BF1C5BDC34715A7</t>
  </si>
  <si>
    <t>5E50F4A3120132050C2E53D0BBEDF35E8C94EC72C13745CED1B71BF1C5BDC34715A7</t>
  </si>
  <si>
    <t>5E50F4A3120132050C2E53D0BBEDF35E8C94EC72C13745CED1B71BF1C5BDC347149D</t>
  </si>
  <si>
    <t>5E50F4A3120132050C2E53D0BBEDF35E8C94EC72C13745CED1B71BF1C5BDC347149C</t>
  </si>
  <si>
    <t>5E50F4A3120132050C2E53D0BBEDF35F49A4CEF20134C5CE0C82457C7C001</t>
  </si>
  <si>
    <t>5E50F4A3120132050C2E53D0BBEDF35F49A4CEF20134C5CE0C82457C7F002</t>
  </si>
  <si>
    <t>잡철물 제작 및 설치  규격철물 설치, 경량철재  kg  건축 8-3-1   ( 호표 65 )</t>
  </si>
  <si>
    <t>5E50F4A3120132050C2E53D6C4B610</t>
  </si>
  <si>
    <t>규격철물 설치, 경량철재</t>
  </si>
  <si>
    <t>호표 65</t>
  </si>
  <si>
    <t>5E50F4A3120132050C2E53D6C4B6105E8C94EC72C13745CED1B71BF1C5BDC3471497</t>
  </si>
  <si>
    <t>5E50F4A3120132050C2E53D6C4B6105E8C94EC72C13745CED1B71BF1C5BDC34715A7</t>
  </si>
  <si>
    <t>5E50F4A3120132050C2E53D6C4B6105E8C94EC72C13745CED1B71BF1C5BDC347149D</t>
  </si>
  <si>
    <t>5E50F4A3120132050C2E53D6C4B6105E8C94EC72C13745CED1B71BF1C5BDC347149C</t>
  </si>
  <si>
    <t>5E50F4A3120132050C2E53D6C4B6105F49A4CEF20134C5CE0C82457C7C001</t>
  </si>
  <si>
    <t>5E50F4A3120132050C2E53D6C4B6105F49A4CEF20134C5CE0C82457C7F002</t>
  </si>
  <si>
    <t>잡철물 제작 및 설치  현장제작 설치, 일반철재  kg  건축 8-3-1   ( 호표 66 )</t>
  </si>
  <si>
    <t>5E50F4A3120132050C2D4D871B7F66</t>
  </si>
  <si>
    <t>현장제작 설치, 일반철재</t>
  </si>
  <si>
    <t>호표 66</t>
  </si>
  <si>
    <t>5E50F4A3120132050C2D4D871B7F665E8C94EC72C13745CED1B71BF1C5BDC3471497</t>
  </si>
  <si>
    <t>5E50F4A3120132050C2D4D871B7F665E8C94EC72C13745CED1B71BF1C5BDC34715A7</t>
  </si>
  <si>
    <t>5E50F4A3120132050C2D4D871B7F665E8C94EC72C13745CED1B71BF1C5BDC347149D</t>
  </si>
  <si>
    <t>5E50F4A3120132050C2D4D871B7F665E8C94EC72C13745CED1B71BF1C5BDC347149C</t>
  </si>
  <si>
    <t>5E50F4A3120132050C2D4D871B7F665F49A4CEF20134C5CE0C82457C7C001</t>
  </si>
  <si>
    <t>5E50F4A3120132050C2D4D871B7F665F49A4CEF20134C5CE0C82457C7F002</t>
  </si>
  <si>
    <t>아연도금강판 설치  아연도금강판 1.2t+분체도장  M2     ( 호표 67 )</t>
  </si>
  <si>
    <t>아연도금박판</t>
  </si>
  <si>
    <t>아연도금박판, 용융아연도, 1.20mm</t>
  </si>
  <si>
    <t>자재 49</t>
  </si>
  <si>
    <t>597C64ACC2E131954F6CFAC4465E2BD14D908D</t>
  </si>
  <si>
    <t>5E50F4A3126134A5975AC88114D438597C64ACC2E131954F6CFAC4465E2BD14D908D</t>
  </si>
  <si>
    <t>5E50F4A3126134A5975AC88114D4385E50F4A3120132050C2E53D0BBEDF3</t>
  </si>
  <si>
    <t>5E50F4A3126134A5975AC88114D43859518473528132553EE6D16E30FFECAA2EEF8D</t>
  </si>
  <si>
    <t>녹막이페인트 붓칠</t>
  </si>
  <si>
    <t>호표 115</t>
  </si>
  <si>
    <t>5E50B41252613DC554D908A13B04EA</t>
  </si>
  <si>
    <t>5E50F4A3126134A5975AC88114D4385E50B41252613DC554D908A13B04EA</t>
  </si>
  <si>
    <t>분체도장</t>
  </si>
  <si>
    <t>철재면</t>
  </si>
  <si>
    <t>호표 128</t>
  </si>
  <si>
    <t>5E50B41402113E65EB8DC81F330644</t>
  </si>
  <si>
    <t>5E50F4A3126134A5975AC88114D4385E50B41402113E65EB8DC81F330644</t>
  </si>
  <si>
    <t>갈바륨강판 설치  갈바륨강판 1.6t+분체도장  M2     ( 호표 68 )</t>
  </si>
  <si>
    <t>합금화용융아연도금강판</t>
  </si>
  <si>
    <t>합금화용융아연도금강판, 갈바륨, 1.60mm</t>
  </si>
  <si>
    <t>자재 45</t>
  </si>
  <si>
    <t>597C64ACC2E13195483C0CE9FD5E33E55BE0C0</t>
  </si>
  <si>
    <t>5E50F4A3126134A5975AC88114D437597C64ACC2E13195483C0CE9FD5E33E55BE0C0</t>
  </si>
  <si>
    <t>5E50F4A3126134A5975AC88114D4375E50F4A3120132050C2E53D0BBEDF3</t>
  </si>
  <si>
    <t>5E50F4A3126134A5975AC88114D43759518473528132553EE6D16E30FFECAA2EEF8D</t>
  </si>
  <si>
    <t>5E50F4A3126134A5975AC88114D4375E50B41252613DC554D908A13B04EA</t>
  </si>
  <si>
    <t>5E50F4A3126134A5975AC88114D4375E50B41402113E65EB8DC81F330644</t>
  </si>
  <si>
    <t>아연도금강판 설치/가구  아연도금강판 1.2t+분체도장, 틀ㅁ20*20  M2     ( 호표 69 )</t>
  </si>
  <si>
    <t>5E50F4A3126134A5975AC88114D44F</t>
  </si>
  <si>
    <t>아연도금강판 설치/가구</t>
  </si>
  <si>
    <t>아연도금강판 1.2t+분체도장, 틀ㅁ20*20</t>
  </si>
  <si>
    <t>호표 69</t>
  </si>
  <si>
    <t>5E50F4A3126134A5975AC88114D44F597C64ACC2E131954F6CFAC4465E2BD14D908D</t>
  </si>
  <si>
    <t>5E50F4A3126134A5975AC88114D44F5E50F4A3120132050C2E53D0BBEDF3</t>
  </si>
  <si>
    <t>5E50F4A3126134A5975AC88114D44F59518473528132553EE6D16E30FFECAA2EEF8D</t>
  </si>
  <si>
    <t>5E50F4A3126134A5975AC88114D44F5E50B41252613DC554D908A13B04EA</t>
  </si>
  <si>
    <t>5E50F4A3126134A5975AC88114D44F5E50B41402113E65EB8DC81F330644</t>
  </si>
  <si>
    <t>스틸각파이프제작설치(하지틀)</t>
  </si>
  <si>
    <t>ㅁ-20*20*1.6t,녹막1회</t>
  </si>
  <si>
    <t>호표 195</t>
  </si>
  <si>
    <t>5F4FB43CE2B13F956A945AEBC76513</t>
  </si>
  <si>
    <t>5E50F4A3126134A5975AC88114D44F5F4FB43CE2B13F956A945AEBC76513</t>
  </si>
  <si>
    <t>싱크볼/가구    EA     ( 호표 70 )</t>
  </si>
  <si>
    <t>5E50F4A3126134A5975AC88114D448</t>
  </si>
  <si>
    <t>싱크볼/가구</t>
  </si>
  <si>
    <t>호표 70</t>
  </si>
  <si>
    <t>싱크볼</t>
  </si>
  <si>
    <t>840*510*205, 냄새없는싱크볼</t>
  </si>
  <si>
    <t>자재 58</t>
  </si>
  <si>
    <t>597C64ACC2C136F54DED41AE43C9E63F087BCF</t>
  </si>
  <si>
    <t>5E50F4A3126134A5975AC88114D448597C64ACC2C136F54DED41AE43C9E63F087BCF</t>
  </si>
  <si>
    <t>싱크볼 설치</t>
  </si>
  <si>
    <t>호표 187</t>
  </si>
  <si>
    <t>5E9A74C9C2113235BAA26BF0BF80C5</t>
  </si>
  <si>
    <t>5E50F4A3126134A5975AC88114D4485E9A74C9C2113235BAA26BF0BF80C5</t>
  </si>
  <si>
    <t>수전/가구    EA     ( 호표 71 )</t>
  </si>
  <si>
    <t>5E50F4A3126134A5975AC88114D449</t>
  </si>
  <si>
    <t>수전/가구</t>
  </si>
  <si>
    <t>호표 71</t>
  </si>
  <si>
    <t>벽붙이싱크수전</t>
  </si>
  <si>
    <t>회전식</t>
  </si>
  <si>
    <t>자재 59</t>
  </si>
  <si>
    <t>597C64ACC2C136F54DED41AE43C9E63F087BCC</t>
  </si>
  <si>
    <t>5E50F4A3126134A5975AC88114D449597C64ACC2C136F54DED41AE43C9E63F087BCC</t>
  </si>
  <si>
    <t>씽크수전설치</t>
  </si>
  <si>
    <t>호표 188</t>
  </si>
  <si>
    <t>5E9A74C9C2213CA5E2B661CE881C11</t>
  </si>
  <si>
    <t>5E50F4A3126134A5975AC88114D4495E9A74C9C2213CA5E2B661CE881C11</t>
  </si>
  <si>
    <t>커튼월하부후레싱 설치  아연도금강판. W120*1.6t+분체도장  M     ( 호표 72 )</t>
  </si>
  <si>
    <t>5E50F4A3126134A5975AC88114D7F35E50F4A3126134A5975AC88114D438</t>
  </si>
  <si>
    <t>커튼월하부후레싱틀 설치  STL.ㅁ40*20*1.6t  M     ( 호표 73 )</t>
  </si>
  <si>
    <t>일반구조용각형강관</t>
  </si>
  <si>
    <t>일반구조용각형강관, 각형강관, 40*20*1.6mm</t>
  </si>
  <si>
    <t>자재 133</t>
  </si>
  <si>
    <t>590974DE02813B450C7F424183E3EBD0C241DC</t>
  </si>
  <si>
    <t>5E50F4A3126134A5975AC88114D7F2590974DE02813B450C7F424183E3EBD0C241DC</t>
  </si>
  <si>
    <t>5E50F4A3126134A5975AC88114D7F25E50F4A3120132050C2E53D0BBEDF3</t>
  </si>
  <si>
    <t>5E50F4A3126134A5975AC88114D7F259518473528132553EE6D16E30FFECAA2EEF8D</t>
  </si>
  <si>
    <t>5E50F4A3126134A5975AC88114D7F25E50B41252613DC554D908A13B04EA</t>
  </si>
  <si>
    <t>커튼월하부브라켓 설치  STL.ㄱ100*70*7t+M12앵커  M     ( 호표 74 )</t>
  </si>
  <si>
    <t>ㄱ형강, 부등변, 100*75*7mm</t>
  </si>
  <si>
    <t>자재 39</t>
  </si>
  <si>
    <t>597C64ACC2E131A55490251CB70C8DFF3BF774</t>
  </si>
  <si>
    <t>5E50F4A3126134A5975AC88114D7F1597C64ACC2E131A55490251CB70C8DFF3BF774</t>
  </si>
  <si>
    <t>5E50F4A3126134A5975AC88114D7F15E50F4A3120132050C2E53D0BBEDF3</t>
  </si>
  <si>
    <t>5E50F4A3126134A5975AC88114D7F159518473528132553EE6D16E30FFECAA2EEF8D</t>
  </si>
  <si>
    <t>5E50F4A3126134A5975AC88114D7F15E50B41252613DC554D908A13B04EA</t>
  </si>
  <si>
    <t>앵커볼트</t>
  </si>
  <si>
    <t>앵커볼트, M13*150mm</t>
  </si>
  <si>
    <t>자재 111</t>
  </si>
  <si>
    <t>597C74B5E2B131B50AC9B4736648333D4CF17E</t>
  </si>
  <si>
    <t>5E50F4A3126134A5975AC88114D7F1597C74B5E2B131B50AC9B4736648333D4CF17E</t>
  </si>
  <si>
    <t>캐노피브라켓 설치  STL.ㄱ100*70*7t  M     ( 호표 75 )</t>
  </si>
  <si>
    <t>5E50F4A3126134A5975AC88114D7F0597C64ACC2E131A55490251CB70C8DFF3BF774</t>
  </si>
  <si>
    <t>5E50F4A3126134A5975AC88114D7F05E50F4A3120132050C2E53D0BBEDF3</t>
  </si>
  <si>
    <t>5E50F4A3126134A5975AC88114D7F059518473528132553EE6D16E30FFECAA2EEF8D</t>
  </si>
  <si>
    <t>5E50F4A3126134A5975AC88114D7F05E50B41252613DC554D908A13B04EA</t>
  </si>
  <si>
    <t>라인펜던트등지지대 설치  L1500, 아연도.ㅁ40*20*1.6t*2줄+평철L70*D20*9t+금속PL.200*200*4.5t+합판보강9t+분체도장  EA     ( 호표 76 )</t>
  </si>
  <si>
    <t>아연도.ㅁ40*20*1.6t+분체도장</t>
  </si>
  <si>
    <t>호표 77</t>
  </si>
  <si>
    <t>5E50F4A3126134A5975AC88114D7F6</t>
  </si>
  <si>
    <t>5E50F4A3126134A5975AC88114D7F75E50F4A3126134A5975AC88114D7F6</t>
  </si>
  <si>
    <t>철판제작설치(규격)</t>
  </si>
  <si>
    <t>9.0t,녹막1회+분체도장</t>
  </si>
  <si>
    <t>호표 189</t>
  </si>
  <si>
    <t>5F4FB43CE2B13F956A945AEBC64E90</t>
  </si>
  <si>
    <t>5E50F4A3126134A5975AC88114D7F75F4FB43CE2B13F956A945AEBC64E90</t>
  </si>
  <si>
    <t>4.5t,녹막1회+분체도장</t>
  </si>
  <si>
    <t>호표 190</t>
  </si>
  <si>
    <t>5F4FB43CE2B13F956A945AEBC64E91</t>
  </si>
  <si>
    <t>5E50F4A3126134A5975AC88114D7F75F4FB43CE2B13F956A945AEBC64E91</t>
  </si>
  <si>
    <t>5E50F4A3126134A5975AC88114D7F75E50A42FF2313455789BBDFB9F0D54</t>
  </si>
  <si>
    <t>금속틀 설치  아연도.ㅁ40*20*1.6t+분체도장  M     ( 호표 77 )</t>
  </si>
  <si>
    <t>아연도각관</t>
  </si>
  <si>
    <t>40*20*t1.6mm, 1.380kg/m</t>
  </si>
  <si>
    <t>자재 129</t>
  </si>
  <si>
    <t>590974DE02813B450C7F436B6231FE59E91AB7</t>
  </si>
  <si>
    <t>5E50F4A3126134A5975AC88114D7F6590974DE02813B450C7F436B6231FE59E91AB7</t>
  </si>
  <si>
    <t>5E50F4A3126134A5975AC88114D7F65E50F4A3120132050C2E53D0BBEDF3</t>
  </si>
  <si>
    <t>5E50F4A3126134A5975AC88114D7F659518473528132553EE6D16E30FFECAA2EEF8D</t>
  </si>
  <si>
    <t>5E50F4A3126134A5975AC88114D7F65E50B41252613DC554D908A13B04EA</t>
  </si>
  <si>
    <t>5E50F4A3126134A5975AC88114D7F65E50B41402113E65EB8DC81F330644</t>
  </si>
  <si>
    <t>데크마구리후레싱 설치  STL. W350*6t+도장  M     ( 호표 78 )</t>
  </si>
  <si>
    <t>6.0t,녹막1회+조합2회*1면</t>
  </si>
  <si>
    <t>호표 191</t>
  </si>
  <si>
    <t>5F4FB43CE2B13F956A945AEBC64E97</t>
  </si>
  <si>
    <t>5E50F4A3126134A5975AC88114D7F45F4FB43CE2B13F956A945AEBC64E97</t>
  </si>
  <si>
    <t>설비커버 설치  갈바 W160*1.2t(양면2줄), 분체도장  M     ( 호표 79 )</t>
  </si>
  <si>
    <t>갈바철판제작설치(규격)</t>
  </si>
  <si>
    <t>1.2t,녹막1회+분체도장</t>
  </si>
  <si>
    <t>호표 192</t>
  </si>
  <si>
    <t>5F4FB43CE2B13F956A945AEBC64E94</t>
  </si>
  <si>
    <t>5E50F4A3126134A5975AC88114D7FB5F4FB43CE2B13F956A945AEBC64E94</t>
  </si>
  <si>
    <t>창호후레임 제작  갈바 ㅁ100*15*1.6t, 분체도장  M     ( 호표 80 )</t>
  </si>
  <si>
    <t>5E50F4A3126134A5975AC88114D6EC</t>
  </si>
  <si>
    <t>창호후레임 제작</t>
  </si>
  <si>
    <t>갈바 ㅁ100*15*1.6t, 분체도장</t>
  </si>
  <si>
    <t>호표 80</t>
  </si>
  <si>
    <t>갈바철판제작설치(프레임)</t>
  </si>
  <si>
    <t>호표 193</t>
  </si>
  <si>
    <t>5F4FB43CE2B13F956A945AEBC64E95</t>
  </si>
  <si>
    <t>5E50F4A3126134A5975AC88114D6EC5F4FB43CE2B13F956A945AEBC64E95</t>
  </si>
  <si>
    <t>금속틀 설치  STL.ㅁ20*40*1.6t@500  M2     ( 호표 81 )</t>
  </si>
  <si>
    <t>ㅁ-40*20*1.6t,녹막1회</t>
  </si>
  <si>
    <t>호표 198</t>
  </si>
  <si>
    <t>5F4FB43CE2B13F956A945AEBC498E1</t>
  </si>
  <si>
    <t>5E50F4A3126134A5975AC88114D0475F4FB43CE2B13F956A945AEBC498E1</t>
  </si>
  <si>
    <t>금속틀 설치  STL.ㅁ50*50*2.3t@300*600  M2     ( 호표 82 )</t>
  </si>
  <si>
    <t>ㅁ-50*50*2.3t,녹막1회</t>
  </si>
  <si>
    <t>호표 197</t>
  </si>
  <si>
    <t>5F4FB43CE2B13F956A945AEBC7640E</t>
  </si>
  <si>
    <t>5E50F4A3126134A5975AC88114D0465F4FB43CE2B13F956A945AEBC7640E</t>
  </si>
  <si>
    <t>금속천장틀(수평틀) 설치  STL.ㅁ40*40*1.6t@600*600  M2     ( 호표 83 )</t>
  </si>
  <si>
    <t>ㅁ-40*40*1.6t,녹막1회</t>
  </si>
  <si>
    <t>호표 196</t>
  </si>
  <si>
    <t>5F4FB43CE2B13F956A945AEBC7640A</t>
  </si>
  <si>
    <t>5E50F4A3126134A5975AC88114D31B5F4FB43CE2B13F956A945AEBC7640A</t>
  </si>
  <si>
    <t>금속천장틀(수직틀) 설치  STL.ㅁ40*40*1.6t@600*600  M2     ( 호표 84 )</t>
  </si>
  <si>
    <t>5E50F4A3126134A5975AC88114D31F5F4FB43CE2B13F956A945AEBC7640A</t>
  </si>
  <si>
    <t>금속바닥틀(데크) 설치  STL.ㅁ50*50*2.3t@300*1000+L50*50*3t@300+앵커  M2     ( 호표 85 )</t>
  </si>
  <si>
    <t>5E50F4A3126134A5975AC88114D3105F4FB43CE2B13F956A945AEBC7640E</t>
  </si>
  <si>
    <t>L형강제작설치(하지틀)</t>
  </si>
  <si>
    <t>L-50*50*4t,녹막1회</t>
  </si>
  <si>
    <t>호표 194</t>
  </si>
  <si>
    <t>5F4FB43CE2B13F956A945AEBC7698D</t>
  </si>
  <si>
    <t>5E50F4A3126134A5975AC88114D3105F4FB43CE2B13F956A945AEBC7698D</t>
  </si>
  <si>
    <t>5E50F4A3126134A5975AC88114D310597C74B5E2B131B50AC9B4736648333D4CF17E</t>
  </si>
  <si>
    <t>금속틀 설치/가구  STL.ㅁ30*30*1.6t  M     ( 호표 86 )</t>
  </si>
  <si>
    <t>5E50F4A3126134A5975AC88114DD1A</t>
  </si>
  <si>
    <t>금속틀 설치/가구</t>
  </si>
  <si>
    <t>STL.ㅁ30*30*1.6t</t>
  </si>
  <si>
    <t>호표 86</t>
  </si>
  <si>
    <t>일반구조용각형강관, 각형강관, 30*30*1.6mm</t>
  </si>
  <si>
    <t>자재 131</t>
  </si>
  <si>
    <t>590974DE02813B450C7F424183E3EBD0C5138C</t>
  </si>
  <si>
    <t>5E50F4A3126134A5975AC88114DD1A590974DE02813B450C7F424183E3EBD0C5138C</t>
  </si>
  <si>
    <t>5E50F4A3126134A5975AC88114DD1A5E50F4A3120132050C2E53D0BBEDF3</t>
  </si>
  <si>
    <t>5E50F4A3126134A5975AC88114DD1A59518473528132553EE6D16E30FFECAA2EEF8D</t>
  </si>
  <si>
    <t>5E50F4A3126134A5975AC88114DD1A5E50B41252613DC554D908A13B04EA</t>
  </si>
  <si>
    <t>SW01[갈바W15*1.6t]  0.600 x 2.400 = 1.440  EA     ( 호표 87 )</t>
  </si>
  <si>
    <t>5E5094C462213C35535D5DDC9FE1CC5E50F4A3126134A5975AC88114D6EC</t>
  </si>
  <si>
    <t>알루미늄창호 설치</t>
  </si>
  <si>
    <t>창호면적 m2, 1.0 ~ 3.0 이하</t>
  </si>
  <si>
    <t>호표 96</t>
  </si>
  <si>
    <t>5E5094C732413F55BF7E7D08FDEC65</t>
  </si>
  <si>
    <t>5E5094C462213C35535D5DDC9FE1CC5E5094C732413F55BF7E7D08FDEC65</t>
  </si>
  <si>
    <t>WD01[갈바W15*1.6t/합판4.8]  1.200 x 2.400 = 2.880  EA     ( 호표 88 )</t>
  </si>
  <si>
    <t>5E5094C462213C35535D5DDC9FE1C25E50F4A3126134A5975AC88114D6EC</t>
  </si>
  <si>
    <t>문짝 제작</t>
  </si>
  <si>
    <t>각재틀ㅁ30*30@450*600+합판4.8t(양면)+수성페인트</t>
  </si>
  <si>
    <t>호표 143</t>
  </si>
  <si>
    <t>5E50A42FF2313455789BBDFB9F7C43</t>
  </si>
  <si>
    <t>5E5094C462213C35535D5DDC9FE1C25E50A42FF2313455789BBDFB9F7C43</t>
  </si>
  <si>
    <t>목재창호 설치 / 여닫이</t>
  </si>
  <si>
    <t>호표 92</t>
  </si>
  <si>
    <t>5E5094C4621133D5E9FDAEA2E7C9F4</t>
  </si>
  <si>
    <t>5E5094C462213C35535D5DDC9FE1C25E5094C4621133D5E9FDAEA2E7C9F4</t>
  </si>
  <si>
    <t>WD02[갈바W15*1.6t/합판4.8]  1.400 x 2.400 = 3.360  EA     ( 호표 89 )</t>
  </si>
  <si>
    <t>5E5094C462213C35535D5DDC9FE0255E50F4A3126134A5975AC88114D6EC</t>
  </si>
  <si>
    <t>5E5094C462213C35535D5DDC9FE0255E50A42FF2313455789BBDFB9F7C43</t>
  </si>
  <si>
    <t>창호면적 m2, 3.0 ~ 6.0 이하</t>
  </si>
  <si>
    <t>호표 93</t>
  </si>
  <si>
    <t>5E5094C4621133D5E9FDAEA2E7C8ED</t>
  </si>
  <si>
    <t>5E5094C462213C35535D5DDC9FE0255E5094C4621133D5E9FDAEA2E7C8ED</t>
  </si>
  <si>
    <t>WD03[갈바W15*1.6t/합판4.8]  1.200 x 2.400 = 2.880  EA     ( 호표 90 )</t>
  </si>
  <si>
    <t>5E5094C462213C35535D5DDC9FE0275E50F4A3126134A5975AC88114D6EC</t>
  </si>
  <si>
    <t>5E5094C462213C35535D5DDC9FE0275E50A42FF2313455789BBDFB9F7C43</t>
  </si>
  <si>
    <t>목재창호 설치 / 미서기(단창)</t>
  </si>
  <si>
    <t>호표 94</t>
  </si>
  <si>
    <t>5E5094C4621133D5E9FDAEA1C020FA</t>
  </si>
  <si>
    <t>5E5094C462213C35535D5DDC9FE0275E5094C4621133D5E9FDAEA1C020FA</t>
  </si>
  <si>
    <t>금속레일</t>
  </si>
  <si>
    <t>금속레일, 황동, 압출, 180cm</t>
  </si>
  <si>
    <t>자재 50</t>
  </si>
  <si>
    <t>597C64ACC2E13185A52D6BEEDC4CC6322793DA</t>
  </si>
  <si>
    <t>5E5094C462213C35535D5DDC9FE027597C64ACC2E13185A52D6BEEDC4CC6322793DA</t>
  </si>
  <si>
    <t>도르래바퀴</t>
  </si>
  <si>
    <t>도르래바퀴, 호차, 황동베아링, 4.0cm</t>
  </si>
  <si>
    <t>자재 117</t>
  </si>
  <si>
    <t>597C74B5E2A13725DC675EE70BCA0A666FB7CF</t>
  </si>
  <si>
    <t>5E5094C462213C35535D5DDC9FE027597C74B5E2A13725DC675EE70BCA0A666FB7CF</t>
  </si>
  <si>
    <t>강재창호 설치 / 여닫이  창호면적 m2, 1.0 이하  개소  건축 10-1-2   ( 호표 91 )</t>
  </si>
  <si>
    <t>5E5094C462313E9556353D45431186</t>
  </si>
  <si>
    <t>강재창호 설치 / 여닫이</t>
  </si>
  <si>
    <t>창호면적 m2, 1.0 이하</t>
  </si>
  <si>
    <t>호표 91</t>
  </si>
  <si>
    <t>건축 10-1-2</t>
  </si>
  <si>
    <t>창호공</t>
  </si>
  <si>
    <t>노임 12</t>
  </si>
  <si>
    <t>5E8C94EC72C13745CED1B71BF1C5BDC3471648</t>
  </si>
  <si>
    <t>5E5094C462313E9556353D454311865E8C94EC72C13745CED1B71BF1C5BDC3471648</t>
  </si>
  <si>
    <t>5E5094C462313E9556353D454311865E8C94EC72C13745CED1B71BF1C5BDC347149C</t>
  </si>
  <si>
    <t>5E5094C462313E9556353D454311865F49A4CEF20134C5CE0C82457C7C001</t>
  </si>
  <si>
    <t>목재창호 설치 / 여닫이  창호면적 m2, 1.0 ~ 3.0 이하  개소  건축 10-1-1   ( 호표 92 )</t>
  </si>
  <si>
    <t>건축 10-1-1</t>
  </si>
  <si>
    <t>5E5094C4621133D5E9FDAEA2E7C9F45E8C94EC72C13745CED1B71BF1C5BDC3471648</t>
  </si>
  <si>
    <t>5E5094C4621133D5E9FDAEA2E7C9F45E8C94EC72C13745CED1B71BF1C5BDC347149C</t>
  </si>
  <si>
    <t>5E5094C4621133D5E9FDAEA2E7C9F45F49A4CEF20134C5CE0C82457C7C001</t>
  </si>
  <si>
    <t>목재창호 설치 / 여닫이  창호면적 m2, 3.0 ~ 6.0 이하  개소  건축 10-1-1   ( 호표 93 )</t>
  </si>
  <si>
    <t>5E5094C4621133D5E9FDAEA2E7C8ED5E8C94EC72C13745CED1B71BF1C5BDC3471648</t>
  </si>
  <si>
    <t>5E5094C4621133D5E9FDAEA2E7C8ED5E8C94EC72C13745CED1B71BF1C5BDC347149C</t>
  </si>
  <si>
    <t>5E5094C4621133D5E9FDAEA2E7C8ED5F49A4CEF20134C5CE0C82457C7C001</t>
  </si>
  <si>
    <t>목재창호 설치 / 미서기(단창)  창호면적 m2, 1.0 ~ 3.0 이하  개소  건축 10-1-1   ( 호표 94 )</t>
  </si>
  <si>
    <t>5E5094C4621133D5E9FDAEA1C020FA5E8C94EC72C13745CED1B71BF1C5BDC3471648</t>
  </si>
  <si>
    <t>5E5094C4621133D5E9FDAEA1C020FA5E8C94EC72C13745CED1B71BF1C5BDC347149C</t>
  </si>
  <si>
    <t>5E5094C4621133D5E9FDAEA1C020FA5F49A4CEF20134C5CE0C82457C7C001</t>
  </si>
  <si>
    <t>알루미늄창호 설치  창호면적 m2, 1.0 이하  개소  건축 10-1-3   ( 호표 95 )</t>
  </si>
  <si>
    <t>5E5094C732413F55BF7E7D08FDEF39</t>
  </si>
  <si>
    <t>호표 95</t>
  </si>
  <si>
    <t>건축 10-1-3</t>
  </si>
  <si>
    <t>5E5094C732413F55BF7E7D08FDEF395E8C94EC72C13745CED1B71BF1C5BDC3471648</t>
  </si>
  <si>
    <t>5E5094C732413F55BF7E7D08FDEF395E8C94EC72C13745CED1B71BF1C5BDC347149C</t>
  </si>
  <si>
    <t>5E5094C732413F55BF7E7D08FDEF395F49A4CEF20134C5CE0C82457C7C001</t>
  </si>
  <si>
    <t>알루미늄창호 설치  창호면적 m2, 1.0 ~ 3.0 이하  개소  건축 10-1-3   ( 호표 96 )</t>
  </si>
  <si>
    <t>5E5094C732413F55BF7E7D08FDEC655E8C94EC72C13745CED1B71BF1C5BDC3471648</t>
  </si>
  <si>
    <t>5E5094C732413F55BF7E7D08FDEC655E8C94EC72C13745CED1B71BF1C5BDC347149C</t>
  </si>
  <si>
    <t>5E5094C732413F55BF7E7D08FDEC655F49A4CEF20134C5CE0C82457C7C001</t>
  </si>
  <si>
    <t>도어록 설치 / 일반도어록 목재창호  재료비 별도  개소  건축 10-2-3   ( 호표 97 )</t>
  </si>
  <si>
    <t>건축 10-2-3</t>
  </si>
  <si>
    <t>5E5094C352A13C958242ED2BE473B35E8C94EC72C13745CED1B71BF1C5BDC3471648</t>
  </si>
  <si>
    <t>5E5094C352A13C958242ED2BE473B35F49A4CEF20134C5CE0C82457C7C001</t>
  </si>
  <si>
    <t>창호주위 발포우레탄 충전    M  건축 9-3-2   ( 호표 98 )</t>
  </si>
  <si>
    <t>건축 9-3-2</t>
  </si>
  <si>
    <t>경질우레탄폼스프레이</t>
  </si>
  <si>
    <t>자재 63</t>
  </si>
  <si>
    <t>597C64ACC2A13A15335275CD6B85E02BA35879</t>
  </si>
  <si>
    <t>5E5094C352F134C5E4D3FAE6301289597C64ACC2A13A15335275CD6B85E02BA35879</t>
  </si>
  <si>
    <t>5E5094C352F134C5E4D3FAE63012895E8C94EC72C13745CED1B71BF1C5BDC347164B</t>
  </si>
  <si>
    <t>5E5094C352F134C5E4D3FAE63012895E8C94EC72C13745CED1B71BF1C5BDC347149C</t>
  </si>
  <si>
    <t>창호유리설치 / 판유리  유리두께 12mm 이하  M2  건축 10-3-1   ( 호표 99 )</t>
  </si>
  <si>
    <t>건축 10-3-1</t>
  </si>
  <si>
    <t>유리공</t>
  </si>
  <si>
    <t>노임 13</t>
  </si>
  <si>
    <t>5E8C94EC72C13745CED1B71BF1C5BDC3471649</t>
  </si>
  <si>
    <t>5E5094C2B25130E5767A73FD53E6EF5E8C94EC72C13745CED1B71BF1C5BDC3471649</t>
  </si>
  <si>
    <t>5E5094C2B25130E5767A73FD53E6EF5E8C94EC72C13745CED1B71BF1C5BDC347149C</t>
  </si>
  <si>
    <t>시트지 붙임  유리면  M2     ( 호표 100 )</t>
  </si>
  <si>
    <t>안전필름-비산방지</t>
  </si>
  <si>
    <t>칼라 4mile</t>
  </si>
  <si>
    <t>자재 64</t>
  </si>
  <si>
    <t>597C64ACC2A13A1533531D5DBF93A08D69DC1E</t>
  </si>
  <si>
    <t>5E5094CCB2C13175EF31F059BE5427597C64ACC2A13A1533531D5DBF93A08D69DC1E</t>
  </si>
  <si>
    <t>시트지 붙임(유리면)</t>
  </si>
  <si>
    <t>폭 300mm이상</t>
  </si>
  <si>
    <t>자재 152</t>
  </si>
  <si>
    <t>5E50A42FF2E136E5A91E727993276C</t>
  </si>
  <si>
    <t>5E5094CCB2C13175EF31F059BE54275E50A42FF2E136E5A91E727993276C</t>
  </si>
  <si>
    <t>패널 설치 / 벽  1 ~ 3층  M2  건축 10-4-2   ( 호표 101 )</t>
  </si>
  <si>
    <t>5E5094CA82B13465C804EE9AD1FBCC</t>
  </si>
  <si>
    <t>패널 설치 / 벽</t>
  </si>
  <si>
    <t>1 ~ 3층</t>
  </si>
  <si>
    <t>호표 101</t>
  </si>
  <si>
    <t>건축 10-4-2</t>
  </si>
  <si>
    <t>5E5094CA82B13465C804EE9AD1FBCC5E8C94EC72C13745CED1B71BF1C5BDC3471497</t>
  </si>
  <si>
    <t>5E5094CA82B13465C804EE9AD1FBCC5E8C94EC72C13745CED1B71BF1C5BDC347149C</t>
  </si>
  <si>
    <t>5E5094CA82B13465C804EE9AD1FBCC5F49A4CEF20134C5CE0C82457C7C001</t>
  </si>
  <si>
    <t>바탕 고르기  바닥, 24mm 이하 기준, 62m2/일당  M2  건축 3-1-1   ( 호표 102 )</t>
  </si>
  <si>
    <t>건축 3-1-1</t>
  </si>
  <si>
    <t>5E5084DEC2E13385E0E33A95FD70CB5E8C94EC72C13745CED1B71BF1C5BDC347164B</t>
  </si>
  <si>
    <t>5E5084DEC2E13385E0E33A95FD70CB5E8C94EC72C13745CED1B71BF1C5BDC347149C</t>
  </si>
  <si>
    <t>5E5084DEC2E13385E0E33A95FD70CB5F49A4CEF20134C5CE0C82457C7C001</t>
  </si>
  <si>
    <t>타일 붙임 / 접착 붙이기  벽, 타일 0.21∼0.40m2 이하, 28m2/일당  M2  건축 3-2-3   ( 호표 103 )</t>
  </si>
  <si>
    <t>5E5084DEC2E133A5AF1D50F4DB9272</t>
  </si>
  <si>
    <t>타일 붙임 / 접착 붙이기</t>
  </si>
  <si>
    <t>벽, 타일 0.21∼0.40m2 이하, 28m2/일당</t>
  </si>
  <si>
    <t>호표 103</t>
  </si>
  <si>
    <t>건축 3-2-3</t>
  </si>
  <si>
    <t>타일공</t>
  </si>
  <si>
    <t>노임 16</t>
  </si>
  <si>
    <t>5E8C94EC72C13745CED1B71BF1C5BDC3471644</t>
  </si>
  <si>
    <t>5E5084DEC2E133A5AF1D50F4DB92725E8C94EC72C13745CED1B71BF1C5BDC3471644</t>
  </si>
  <si>
    <t>5E5084DEC2E133A5AF1D50F4DB92725E8C94EC72C13745CED1B71BF1C5BDC347149C</t>
  </si>
  <si>
    <t>5E5084DEC2E133A5AF1D50F4DB92725F49A4CEF20134C5CE0C82457C7C001</t>
  </si>
  <si>
    <t>타일 접착제 붙임  벽, 600*1200(타일C, 백색줄눈)  M2  건축 3-2-3   ( 호표 104 )</t>
  </si>
  <si>
    <t>에폭시접착제</t>
  </si>
  <si>
    <t>에폭시접착제, 세라믹타일용</t>
  </si>
  <si>
    <t>자재 120</t>
  </si>
  <si>
    <t>597C74B6F24133850C8ABCD878840AAE8B043F</t>
  </si>
  <si>
    <t>5E5084DEC2E133A5AF1D50F4DB9273597C74B6F24133850C8ABCD878840AAE8B043F</t>
  </si>
  <si>
    <t>특수시멘트</t>
  </si>
  <si>
    <t>특수시멘트, 백색시멘트</t>
  </si>
  <si>
    <t>자재 57</t>
  </si>
  <si>
    <t>597C64ACC2F132357610436510DADB666424EC</t>
  </si>
  <si>
    <t>5E5084DEC2E133A5AF1D50F4DB9273597C64ACC2F132357610436510DADB666424EC</t>
  </si>
  <si>
    <t>5E5084DEC2E133A5AF1D50F4DB92735E5084DEC2E133A5AF1D50F4DB9272</t>
  </si>
  <si>
    <t>모르타르비빔 - 돌붙임(바닥)  배합용적비 1:3, 시멘트, 모래 별도  M3  건축 9-1-1   ( 호표 105 )</t>
  </si>
  <si>
    <t>5E5084DD22813965581318944D306C</t>
  </si>
  <si>
    <t>모르타르비빔 - 돌붙임(바닥)</t>
  </si>
  <si>
    <t>호표 105</t>
  </si>
  <si>
    <t>5E5084DD22813965581318944D306C597C64ACC2F132357610436510DADB60DDAA43</t>
  </si>
  <si>
    <t>5E5084DD22813965581318944D306C5951847352013EF53146CC4ACD0A42BFCA3CA4</t>
  </si>
  <si>
    <t>5E5084DD22813965581318944D306C5E502477A28135C5228CAD0FC0677F</t>
  </si>
  <si>
    <t>석재판붙임(앵커지지 공법, 줄눈포함)  석재판 규격 0.3m2 초과~0.8m2 이하  M2  공통 7-4-2   ( 호표 106 )</t>
  </si>
  <si>
    <t>5E5084DD22913B958605E719C4BEC6</t>
  </si>
  <si>
    <t>석재판붙임(앵커지지 공법, 줄눈포함)</t>
  </si>
  <si>
    <t>석재판 규격 0.3m2 초과~0.8m2 이하</t>
  </si>
  <si>
    <t>호표 106</t>
  </si>
  <si>
    <t>공통 7-4-2</t>
  </si>
  <si>
    <t>석공</t>
  </si>
  <si>
    <t>노임 19</t>
  </si>
  <si>
    <t>5E8C94EC72C13745CED1B71BF1C5BDC3471750</t>
  </si>
  <si>
    <t>5E5084DD22913B958605E719C4BEC65E8C94EC72C13745CED1B71BF1C5BDC3471750</t>
  </si>
  <si>
    <t>5E5084DD22913B958605E719C4BEC65E8C94EC72C13745CED1B71BF1C5BDC347149C</t>
  </si>
  <si>
    <t>5E5084DD22913B958605E719C4BEC65F49A4CEF20134C5CE0C82457C7C001</t>
  </si>
  <si>
    <t>습식공법 - 화강석  바닥, 자재 별도  M2  공통 7-4-1   ( 호표 107 )</t>
  </si>
  <si>
    <t>5E5084DD22B13685093838B8A9F360</t>
  </si>
  <si>
    <t>습식공법 - 화강석</t>
  </si>
  <si>
    <t>바닥, 자재 별도</t>
  </si>
  <si>
    <t>호표 107</t>
  </si>
  <si>
    <t>공통 7-4-1</t>
  </si>
  <si>
    <t>5E5084DD22B13685093838B8A9F3605E8C94EC72C13745CED1B71BF1C5BDC3471750</t>
  </si>
  <si>
    <t>5E5084DD22B13685093838B8A9F3605E8C94EC72C13745CED1B71BF1C5BDC347149C</t>
  </si>
  <si>
    <t>인력품의 1%</t>
  </si>
  <si>
    <t>5E5084DD22B13685093838B8A9F3605F49A4CEF20134C5CE0C82457C7C001</t>
  </si>
  <si>
    <t>습식공법 - 테라조판  바닥, 자재 별도  M2  공통 7-4-1   ( 호표 108 )</t>
  </si>
  <si>
    <t>5E5084DD22B13685093838B8AD6E49</t>
  </si>
  <si>
    <t>습식공법 - 테라조판</t>
  </si>
  <si>
    <t>호표 108</t>
  </si>
  <si>
    <t>5E5084DD22B13685093838B8AD6E495E8C94EC72C13745CED1B71BF1C5BDC3471750</t>
  </si>
  <si>
    <t>5E5084DD22B13685093838B8AD6E495E8C94EC72C13745CED1B71BF1C5BDC347149C</t>
  </si>
  <si>
    <t>5E5084DD22B13685093838B8AD6E495F49A4CEF20134C5CE0C82457C7C001</t>
  </si>
  <si>
    <t>화강석붙임(습식, 물갈기)  바닥, 포천석 30mm, 모르타르 30mm  M2  공통 7-4-1   ( 호표 109 )</t>
  </si>
  <si>
    <t>자연석판석</t>
  </si>
  <si>
    <t>자연석판석, 물갈기, 30mm, 포천석판재</t>
  </si>
  <si>
    <t>자재 61</t>
  </si>
  <si>
    <t>597C64ACC2D1374589F2563D0FCF742EF4C8AB</t>
  </si>
  <si>
    <t>5E5084DD22B1368509383A657D23A0597C64ACC2D1374589F2563D0FCF742EF4C8AB</t>
  </si>
  <si>
    <t>5E5084DD22B1368509383A657D23A05E5084DD22813965581318944D306C</t>
  </si>
  <si>
    <t>5E5084DD22B1368509383A657D23A05E5084DD22B13685093838B8A9F360</t>
  </si>
  <si>
    <t>화강석붙임(습식, 물갈기)  바닥, 포천석 30mm, 모르타르 10mm  M2  공통 7-4-1   ( 호표 110 )</t>
  </si>
  <si>
    <t>5E5084DD22B1368509383A657D23A1597C64ACC2D1374589F2563D0FCF742EF4C8AB</t>
  </si>
  <si>
    <t>5E5084DD22B1368509383A657D23A15E5084DD22813965581318944D306C</t>
  </si>
  <si>
    <t>5E5084DD22B1368509383A657D23A15E5084DD22B13685093838B8A9F360</t>
  </si>
  <si>
    <t>인조대리석상판 설치/가구  인조대리석20t  M2     ( 호표 111 )</t>
  </si>
  <si>
    <t>5E5084DD22B136F5BAD36627FD93C1</t>
  </si>
  <si>
    <t>인조대리석상판 설치/가구</t>
  </si>
  <si>
    <t>인조대리석20t</t>
  </si>
  <si>
    <t>호표 111</t>
  </si>
  <si>
    <t>인조대리석</t>
  </si>
  <si>
    <t>인조대리석, 400*400*20mm, 글로톤, GP/MJ/SK/MA</t>
  </si>
  <si>
    <t>자재 90</t>
  </si>
  <si>
    <t>597C64ACC2813F25B41BB5AB201414EB57C773</t>
  </si>
  <si>
    <t>5E5084DD22B136F5BAD36627FD93C1597C64ACC2813F25B41BB5AB201414EB57C773</t>
  </si>
  <si>
    <t>에폭시접착제, 석재용</t>
  </si>
  <si>
    <t>자재 119</t>
  </si>
  <si>
    <t>597C74B6F24133850C8ABCD878840AAE8B0439</t>
  </si>
  <si>
    <t>5E5084DD22B136F5BAD36627FD93C1597C74B6F24133850C8ABCD878840AAE8B0439</t>
  </si>
  <si>
    <t>5E5084DD22B136F5BAD36627FD93C15E5084DD22B13685093838B8AD6E49</t>
  </si>
  <si>
    <t>녹막이 페인트칠  철재면 1회 노무비  M2  건축 11-2-6   ( 호표 112 )</t>
  </si>
  <si>
    <t>5E50B41252613DC554D863E39835DC</t>
  </si>
  <si>
    <t>녹막이 페인트칠</t>
  </si>
  <si>
    <t>철재면 1회 노무비</t>
  </si>
  <si>
    <t>호표 112</t>
  </si>
  <si>
    <t>건축 11-2-6</t>
  </si>
  <si>
    <t>도장공</t>
  </si>
  <si>
    <t>노임 17</t>
  </si>
  <si>
    <t>5E8C94EC72C13745CED1B71BF1C5BDC3471645</t>
  </si>
  <si>
    <t>5E50B41252613DC554D863E39835DC5E8C94EC72C13745CED1B71BF1C5BDC3471645</t>
  </si>
  <si>
    <t>5E50B41252613DC554D863E39835DC5E8C94EC72C13745CED1B71BF1C5BDC347149C</t>
  </si>
  <si>
    <t>공구손료 및 잡재료비</t>
  </si>
  <si>
    <t>5E50B41252613DC554D863E39835DC5F49A4CEF20134C5CE0C82457C7C001</t>
  </si>
  <si>
    <t>녹막이 페인트칠 재료비  철재면, 1회, 2종  M2     ( 호표 113 )</t>
  </si>
  <si>
    <t>방청페인트</t>
  </si>
  <si>
    <t>방청페인트, KSM6030-1종2류, 광명단페인트</t>
  </si>
  <si>
    <t>자재 123</t>
  </si>
  <si>
    <t>597C74B6F2513C154CBC7453AF48C75C1666E2</t>
  </si>
  <si>
    <t>5E50B41252613DC554D862DCA67E49597C74B6F2513C154CBC7453AF48C75C1666E2</t>
  </si>
  <si>
    <t>시너</t>
  </si>
  <si>
    <t>시너, KSM6060, 2종</t>
  </si>
  <si>
    <t>자재 128</t>
  </si>
  <si>
    <t>597C74B6F2513C1541ABAAC6BC9440EC79033F</t>
  </si>
  <si>
    <t>5E50B41252613DC554D862DCA67E49597C74B6F2513C1541ABAAC6BC9440EC79033F</t>
  </si>
  <si>
    <t>녹막이페인트 붓칠(재료비 미포함)  철재면, 1회 2종  M2  건축 11-2-6   ( 호표 114 )</t>
  </si>
  <si>
    <t>5E50B41252613DC554D908A13B7EE25E50B41252613DC554D863E39835DC</t>
  </si>
  <si>
    <t>녹막이페인트 붓칠  철재면, 1회 2종  M2  건축 11-2-6   ( 호표 115 )</t>
  </si>
  <si>
    <t>5E50B41252613DC554D908A13B04EA5E50B41252613DC554D862DCA67E49</t>
  </si>
  <si>
    <t>5E50B41252613DC554D908A13B04EA5E50B41252613DC554D863E39835DC</t>
  </si>
  <si>
    <t>유성페인트 붓칠  철재면 2회 노무비  M2  건축 11-2-4   ( 호표 116 )</t>
  </si>
  <si>
    <t>5E50B41142E13C55A38C5E2A913F54</t>
  </si>
  <si>
    <t>유성페인트 붓칠</t>
  </si>
  <si>
    <t>철재면 2회 노무비</t>
  </si>
  <si>
    <t>호표 116</t>
  </si>
  <si>
    <t>건축 11-2-4</t>
  </si>
  <si>
    <t>5E50B41142E13C55A38C5E2A913F545E8C94EC72C13745CED1B71BF1C5BDC3471645</t>
  </si>
  <si>
    <t>5E50B41142E13C55A38C5E2A913F545E8C94EC72C13745CED1B71BF1C5BDC347149C</t>
  </si>
  <si>
    <t>5E50B41142E13C55A38C5E2A913F545F49A4CEF20134C5CE0C82457C7C001</t>
  </si>
  <si>
    <t>유성페인트 붓칠 재료비  철재면, 2회, 1급  M2     ( 호표 117 )</t>
  </si>
  <si>
    <t>조합페인트</t>
  </si>
  <si>
    <t>조합페인트, KSM6020-1종1급, 백색</t>
  </si>
  <si>
    <t>자재 124</t>
  </si>
  <si>
    <t>597C74B6F2513C154CBC70F48321C590E9D017</t>
  </si>
  <si>
    <t>5E50B41142E13C55A38C5E2A93EA3B597C74B6F2513C154CBC70F48321C590E9D017</t>
  </si>
  <si>
    <t>시너, KSM6060, 1종</t>
  </si>
  <si>
    <t>자재 127</t>
  </si>
  <si>
    <t>597C74B6F2513C1541ABAAC6BC9440EC79033E</t>
  </si>
  <si>
    <t>5E50B41142E13C55A38C5E2A93EA3B597C74B6F2513C1541ABAAC6BC9440EC79033E</t>
  </si>
  <si>
    <t>유성페인트 붓칠 재료비(20년 품셈기준)  철재면, 2회, 2급  M2     ( 호표 118 )</t>
  </si>
  <si>
    <t>5E50B41142E13C55A38C5E2A93E914</t>
  </si>
  <si>
    <t>유성페인트 붓칠 재료비(20년 품셈기준)</t>
  </si>
  <si>
    <t>철재면, 2회, 2급</t>
  </si>
  <si>
    <t>호표 118</t>
  </si>
  <si>
    <t>조합페인트, KSM6020-1종2급, 백색</t>
  </si>
  <si>
    <t>자재 125</t>
  </si>
  <si>
    <t>597C74B6F2513C154CBC70F48321C590E9D123</t>
  </si>
  <si>
    <t>5E50B41142E13C55A38C5E2A93E914597C74B6F2513C154CBC70F48321C590E9D123</t>
  </si>
  <si>
    <t>5E50B41142E13C55A38C5E2A93E914597C74B6F2513C1541ABAAC6BC9440EC79033F</t>
  </si>
  <si>
    <t>우레탄페인트 붓칠 재료비  철재면, 2회  M2     ( 호표 119 )</t>
  </si>
  <si>
    <t>5E50B41142E13C55A38C5E2A9391E3</t>
  </si>
  <si>
    <t>우레탄페인트 붓칠 재료비</t>
  </si>
  <si>
    <t>철재면, 2회</t>
  </si>
  <si>
    <t>호표 119</t>
  </si>
  <si>
    <t>우레탄페인트</t>
  </si>
  <si>
    <t>CTB032, 백색</t>
  </si>
  <si>
    <t>자재 121</t>
  </si>
  <si>
    <t>597C74B6F2513C154CB5C99CD1AAB8EBE45B89</t>
  </si>
  <si>
    <t>5E50B41142E13C55A38C5E2A9391E3597C74B6F2513C154CB5C99CD1AAB8EBE45B89</t>
  </si>
  <si>
    <t>5E50B41142E13C55A38C5E2A9391E3597C74B6F2513C1541ABAAC6BC9440EC79033F</t>
  </si>
  <si>
    <t>주재료비의 4%</t>
  </si>
  <si>
    <t>5E50B41142E13C55A38C5E2A9391E35F49A4CEF20134C5CE0C82457C7C001</t>
  </si>
  <si>
    <t>유성페인트 붓칠(재료비 미포함)  철재면, 2회 1급  M2  건축 11-2-4   ( 호표 120 )</t>
  </si>
  <si>
    <t>5E50B41142E13C55A38C5E2E0C06385E50B41142E13C55A38C5E2A913F54</t>
  </si>
  <si>
    <t>유성페인트 붓칠  철재면, 2회 2급  M2  건축 11-2-4   ( 호표 121 )</t>
  </si>
  <si>
    <t>5E50B41142E13C55A38C5E2F1302F3</t>
  </si>
  <si>
    <t>철재면, 2회 2급</t>
  </si>
  <si>
    <t>호표 121</t>
  </si>
  <si>
    <t>5E50B41142E13C55A38C5E2F1302F35E50B41142E13C55A38C5E2A93E914</t>
  </si>
  <si>
    <t>5E50B41142E13C55A38C5E2F1302F35E50B41142E13C55A38C5E2A913F54</t>
  </si>
  <si>
    <t>수성페인트 롤러칠  2회 노무비  M2  건축 11-2-2   ( 호표 122 )</t>
  </si>
  <si>
    <t>5E50B410A29130458954142E3D1898</t>
  </si>
  <si>
    <t>수성페인트 롤러칠</t>
  </si>
  <si>
    <t>2회 노무비</t>
  </si>
  <si>
    <t>호표 122</t>
  </si>
  <si>
    <t>건축 11-2-2</t>
  </si>
  <si>
    <t>5E50B410A29130458954142E3D18985E8C94EC72C13745CED1B71BF1C5BDC3471645</t>
  </si>
  <si>
    <t>5E50B410A29130458954142E3D18985E8C94EC72C13745CED1B71BF1C5BDC347149C</t>
  </si>
  <si>
    <t>5E50B410A29130458954142E3D18985F49A4CEF20134C5CE0C82457C7C001</t>
  </si>
  <si>
    <t>수성페인트 롤러칠 재료비  내부, 2회, 1급, 합성수지에멀션페인트  M2     ( 호표 123 )</t>
  </si>
  <si>
    <t>5E50B410A29130458954142E3FC633</t>
  </si>
  <si>
    <t>수성페인트 롤러칠 재료비</t>
  </si>
  <si>
    <t>내부, 2회, 1급, 합성수지에멀션페인트</t>
  </si>
  <si>
    <t>호표 123</t>
  </si>
  <si>
    <t>수성페인트</t>
  </si>
  <si>
    <t>수성페인트, KSM6010-2종1급, 백색</t>
  </si>
  <si>
    <t>자재 122</t>
  </si>
  <si>
    <t>597C74B6F2513C154CB5CAA69512D25764DEEA</t>
  </si>
  <si>
    <t>5E50B410A29130458954142E3FC633597C74B6F2513C154CB5CAA69512D25764DEEA</t>
  </si>
  <si>
    <t>수성페인트 롤러칠  천장 2회 노무비  M2  건축 11-2-2   ( 호표 124 )</t>
  </si>
  <si>
    <t>5E50B410A291304589530EC3F7150E</t>
  </si>
  <si>
    <t>천장 2회 노무비</t>
  </si>
  <si>
    <t>호표 124</t>
  </si>
  <si>
    <t>5E50B410A291304589530EC3F7150E5E8C94EC72C13745CED1B71BF1C5BDC3471645</t>
  </si>
  <si>
    <t>5E50B410A291304589530EC3F7150E5E8C94EC72C13745CED1B71BF1C5BDC347149C</t>
  </si>
  <si>
    <t>5E50B410A291304589530EC3F7150E5F49A4CEF20134C5CE0C82457C7F002</t>
  </si>
  <si>
    <t>인력품의 20%</t>
  </si>
  <si>
    <t>5E50B410A291304589530EC3F7150E5F49A4CEF20134C5CE0C82457C7C001</t>
  </si>
  <si>
    <t>바탕만들기+수성페인트 롤러칠  내부 2회, G.B.면 올퍼티, 친환경  M2     ( 호표 125 )</t>
  </si>
  <si>
    <t>바탕만들기</t>
  </si>
  <si>
    <t>석고보드면, 올퍼티</t>
  </si>
  <si>
    <t>자재 148</t>
  </si>
  <si>
    <t>5E50B40012D13EF5D95C01614479A2</t>
  </si>
  <si>
    <t>5E50B410A2913045895F3CB2AB8BBD5E50B40012D13EF5D95C01614479A2</t>
  </si>
  <si>
    <t>5E50B410A2913045895F3CB2AB8BBD5E50B410A29130458954142E3FC633</t>
  </si>
  <si>
    <t>5E50B410A2913045895F3CB2AB8BBD5E50B410A29130458954142E3D1898</t>
  </si>
  <si>
    <t>바탕만들기+수성페인트 롤러칠  내천장 2회, G.B.면 올퍼티, 친환경  M2     ( 호표 126 )</t>
  </si>
  <si>
    <t>5E50B410A2913045895F362A4674055E50B40012D13EF5D95C01614479A2</t>
  </si>
  <si>
    <t>5E50B410A2913045895F362A4674055E50B410A29130458954142E3FC633</t>
  </si>
  <si>
    <t>5E50B410A2913045895F362A4674055E50B410A291304589530EC3F7150E</t>
  </si>
  <si>
    <t>분체도장뿜칠  벽 노무비  M2  건축 11-3-2 준용   ( 호표 127 )</t>
  </si>
  <si>
    <t>5E50B41402113E65EB8DC81F322F96</t>
  </si>
  <si>
    <t>분체도장뿜칠</t>
  </si>
  <si>
    <t>벽 노무비</t>
  </si>
  <si>
    <t>호표 127</t>
  </si>
  <si>
    <t>건축 11-3-2 준용</t>
  </si>
  <si>
    <t>5E50B41402113E65EB8DC81F322F965E8C94EC72C13745CED1B71BF1C5BDC3471645</t>
  </si>
  <si>
    <t>5E50B41402113E65EB8DC81F322F965E8C94EC72C13745CED1B71BF1C5BDC347149C</t>
  </si>
  <si>
    <t>5E50B41402113E65EB8DC81F322F965F49A4CEF20134C5CE0C82457C7C001</t>
  </si>
  <si>
    <t>분체도장  철재면  M2  건축 11-3-2 준용   ( 호표 128 )</t>
  </si>
  <si>
    <t>5E50B41402113E65EB8DC81F3306445E50B41142E13C55A38C5E2A9391E3</t>
  </si>
  <si>
    <t>5E50B41402113E65EB8DC81F3306445E50B41402113E65EB8DC81F322F96</t>
  </si>
  <si>
    <t>LVT타일 깔기  비닐타일, 3*450*450mm  M2     ( 호표 129 )</t>
  </si>
  <si>
    <t>비닐타일</t>
  </si>
  <si>
    <t>비닐타일, 3*450*450mm, 데코타일</t>
  </si>
  <si>
    <t>자재 91</t>
  </si>
  <si>
    <t>597C64ACC2813F25B41BB48142ED2EBA972D04</t>
  </si>
  <si>
    <t>5E50A42DC28131C592878F3A39F8C4597C64ACC2813F25B41BB48142ED2EBA972D04</t>
  </si>
  <si>
    <t>수장타일 붙이기</t>
  </si>
  <si>
    <t>3T 고무타일</t>
  </si>
  <si>
    <t>자재 149</t>
  </si>
  <si>
    <t>5E50A42DC28131C592820D2190036D</t>
  </si>
  <si>
    <t>5E50A42DC28131C592878F3A39F8C45E50A42DC28131C592820D2190036D</t>
  </si>
  <si>
    <t>샌드위치(단열)페널 설치 - 칸막이벽  두께 50~100mm 기준  M2  건축 5-3-3   ( 호표 130 )</t>
  </si>
  <si>
    <t>5E50A42ED2613BE57DEC1BDB7DDD22</t>
  </si>
  <si>
    <t>샌드위치(단열)페널 설치 - 칸막이벽</t>
  </si>
  <si>
    <t>두께 50~100mm 기준</t>
  </si>
  <si>
    <t>호표 130</t>
  </si>
  <si>
    <t>건축 5-3-3</t>
  </si>
  <si>
    <t>5E50A42ED2613BE57DEC1BDB7DDD225E8C94EC72C13745CED1B71BF1C5BDC3471753</t>
  </si>
  <si>
    <t>5E50A42ED2613BE57DEC1BDB7DDD225E8C94EC72C13745CED1B71BF1C5BDC347149C</t>
  </si>
  <si>
    <t>5E50A42ED2613BE57DEC1BDB7DDD225F49A4CEF20134C5CE0C82457C7C001</t>
  </si>
  <si>
    <t>샌드위치패널 설치  벽, 220mm(준불연)  M2     ( 호표 131 )</t>
  </si>
  <si>
    <t>샌드위치패널</t>
  </si>
  <si>
    <t>준불연EPS패널, 220mm</t>
  </si>
  <si>
    <t>자재 66</t>
  </si>
  <si>
    <t>597C64ACC2B13465FBB85FE4F1784CAB56D68D</t>
  </si>
  <si>
    <t>5E50A42ED2613BE57DEC1BDB7DDD23597C64ACC2B13465FBB85FE4F1784CAB56D68D</t>
  </si>
  <si>
    <t>5E50A42ED2613BE57DEC1BDB7DDD235E50A42ED2613BE57DEC1BDB7DDD22</t>
  </si>
  <si>
    <t>석고판 나사 고정  벽, GB9.5t*1겹  M2     ( 호표 132 )</t>
  </si>
  <si>
    <t>석고보드</t>
  </si>
  <si>
    <t>석고보드, 평보드, 9.5*900*2400mm(㎡)</t>
  </si>
  <si>
    <t>자재 72</t>
  </si>
  <si>
    <t>597C64ACC2813F25B6C8C1D4BB284AB5C8DCB1</t>
  </si>
  <si>
    <t>5E50A42FF2513705A1645229887219597C64ACC2813F25B6C8C1D4BB284AB5C8DCB1</t>
  </si>
  <si>
    <t>석고보드 설치</t>
  </si>
  <si>
    <t>건식벽체, 1P, 3.6m 이하,일반, 방수, 차음, 방화 15mm이하</t>
  </si>
  <si>
    <t>자재 150</t>
  </si>
  <si>
    <t>5E50A42FF24136A55469B6700419BA</t>
  </si>
  <si>
    <t>5E50A42FF2513705A16452298872195E50A42FF24136A55469B6700419BA</t>
  </si>
  <si>
    <t>고강도석고판 나사 고정  벽, 고강도GB12.5t*1겹  M2     ( 호표 133 )</t>
  </si>
  <si>
    <t>고강도석고보드</t>
  </si>
  <si>
    <t>석고보드, 평보드, 12.5*900*2400mm(㎡)</t>
  </si>
  <si>
    <t>자재 73</t>
  </si>
  <si>
    <t>597C64ACC2813F25B6C8C1D70F6958C4478218</t>
  </si>
  <si>
    <t>5E50A42FF2513705A164522988721F597C64ACC2813F25B6C8C1D70F6958C4478218</t>
  </si>
  <si>
    <t>5E50A42FF2513705A164522988721F5E50A42FF24136A55469B6700419BA</t>
  </si>
  <si>
    <t>석고판 나사 고정  벽, GB9.5t*2겹  M2     ( 호표 134 )</t>
  </si>
  <si>
    <t>5E50A42FF2513705A1645229887132597C64ACC2813F25B6C8C1D4BB284AB5C8DCB1</t>
  </si>
  <si>
    <t>건식벽체, 2P, 3.6m 이하,일반, 방수, 차음, 방화 15mm이하</t>
  </si>
  <si>
    <t>자재 151</t>
  </si>
  <si>
    <t>5E50A42FF24136A55469B673D8B723</t>
  </si>
  <si>
    <t>5E50A42FF2513705A16452298871325E50A42FF24136A55469B673D8B723</t>
  </si>
  <si>
    <t>석고판 설치(나사고정) - 바탕용  천장, 2겹 붙임  M2  건축 5-2-3   ( 호표 135 )</t>
  </si>
  <si>
    <t>5E50A42FF2513705A20A35A85FC3A9</t>
  </si>
  <si>
    <t>석고판 설치(나사고정) - 바탕용</t>
  </si>
  <si>
    <t>천장, 2겹 붙임</t>
  </si>
  <si>
    <t>호표 135</t>
  </si>
  <si>
    <t>건축 5-2-3</t>
  </si>
  <si>
    <t>5E50A42FF2513705A20A35A85FC3A95E8C94EC72C13745CED1B71BF1C5BDC3471753</t>
  </si>
  <si>
    <t>5E50A42FF2513705A20A35A85FC3A95E8C94EC72C13745CED1B71BF1C5BDC347149C</t>
  </si>
  <si>
    <t>5E50A42FF2513705A20A35A85FC3A95F49A4CEF20134C5CE0C82457C7C001</t>
  </si>
  <si>
    <t>석고판 나사 고정  천장, GB9.5t*2겹  M2  건축 5-2-2   ( 호표 136 )</t>
  </si>
  <si>
    <t>건축 5-2-2</t>
  </si>
  <si>
    <t>석고보드, 평보드, 9.5*900*1800mm(㎡)</t>
  </si>
  <si>
    <t>자재 71</t>
  </si>
  <si>
    <t>597C64ACC2813F25B6C8C1D4BB284AB5C8DD5E</t>
  </si>
  <si>
    <t>5E50A42FF2513705A20A35A85FC3C9597C64ACC2813F25B6C8C1D4BB284AB5C8DD5E</t>
  </si>
  <si>
    <t>5E50A42FF2513705A20A35A85FC3C95E50A42FF2513705A20A35A85FC3A9</t>
  </si>
  <si>
    <t>DRY WALL 틀 /바탕판별도  C-STUD100t@450+바탕판별도  M2     ( 호표 137 )</t>
  </si>
  <si>
    <t>METAL C-RUNNER</t>
  </si>
  <si>
    <t>㉿ 0.8T, 102*40</t>
  </si>
  <si>
    <t>자재 87</t>
  </si>
  <si>
    <t>597C64ACC2813F25B522A1DB34A2C75DDDE4E2</t>
  </si>
  <si>
    <t>5E50A42FF251373575C28AA29DE98B597C64ACC2813F25B522A1DB34A2C75DDDE4E2</t>
  </si>
  <si>
    <t>METAL C-STUD</t>
  </si>
  <si>
    <t>㉿ 0.8T, 100*45</t>
  </si>
  <si>
    <t>자재 86</t>
  </si>
  <si>
    <t>597C64ACC2813F25B522A1DB34A2C75DDDE6AB</t>
  </si>
  <si>
    <t>5E50A42FF251373575C28AA29DE98B597C64ACC2813F25B522A1DB34A2C75DDDE6AB</t>
  </si>
  <si>
    <t>CORNER BEAD</t>
  </si>
  <si>
    <t>0.5T, 40*40</t>
  </si>
  <si>
    <t>자재 88</t>
  </si>
  <si>
    <t>597C64ACC2813F25B522A1DB34A2C75DDDE233</t>
  </si>
  <si>
    <t>5E50A42FF251373575C28AA29DE98B597C64ACC2813F25B522A1DB34A2C75DDDE233</t>
  </si>
  <si>
    <t>힐티앙카</t>
  </si>
  <si>
    <t>DRY WALL용</t>
  </si>
  <si>
    <t>자재 112</t>
  </si>
  <si>
    <t>597C74B5E2B131B504A1DFB461CFAC54C83819</t>
  </si>
  <si>
    <t>5E50A42FF251373575C28AA29DE98B597C74B5E2B131B504A1DFB461CFAC54C83819</t>
  </si>
  <si>
    <t>Metal Screw</t>
  </si>
  <si>
    <t>#8, ∮4.2*13mm</t>
  </si>
  <si>
    <t>자재 113</t>
  </si>
  <si>
    <t>597C74B5E2B13185B8B6BF62603E4FB0833E69</t>
  </si>
  <si>
    <t>5E50A42FF251373575C28AA29DE98B597C74B5E2B13185B8B6BF62603E4FB0833E69</t>
  </si>
  <si>
    <t>5E50A42FF251373575C28AA29DE98B5E50F4A162413735E6B9A056FD0EDA</t>
  </si>
  <si>
    <t>벽체합판 설치  합판9t  M2     ( 호표 138 )</t>
  </si>
  <si>
    <t>보통합판</t>
  </si>
  <si>
    <t>보통합판, 1급, 9.0*1220*2440mm</t>
  </si>
  <si>
    <t>자재 21</t>
  </si>
  <si>
    <t>5951847352313A0529772202338B3D972A20AA</t>
  </si>
  <si>
    <t>5E50A42FF2313455789BBDFB9F0D545951847352313A0529772202338B3D972A20AA</t>
  </si>
  <si>
    <t>5E50A42FF2313455789BBDFB9F0D545E50A42FF24136A55469B673D8B723</t>
  </si>
  <si>
    <t>천장합판 설치  합판9t  M2     ( 호표 139 )</t>
  </si>
  <si>
    <t>5E50A42FF2313455789BBDFB9F0C4E5951847352313A0529772202338B3D972A20AA</t>
  </si>
  <si>
    <t>5E50A42FF2313455789BBDFB9F0C4E5E50A42FF24136A55469B673D8B723</t>
  </si>
  <si>
    <t>MDF합판 설치/가구  MDF18t, 인테리어필름(한면)  M2     ( 호표 140 )</t>
  </si>
  <si>
    <t>5E50A42FF2313455789BBDFB9F0F72</t>
  </si>
  <si>
    <t>MDF합판 설치/가구</t>
  </si>
  <si>
    <t>MDF18t, 인테리어필름(한면)</t>
  </si>
  <si>
    <t>호표 140</t>
  </si>
  <si>
    <t>중밀도섬유판</t>
  </si>
  <si>
    <t>중밀도섬유판, 18*1220*2440mm</t>
  </si>
  <si>
    <t>자재 22</t>
  </si>
  <si>
    <t>5951847352313A0529772050FC1091B44965AB</t>
  </si>
  <si>
    <t>5E50A42FF2313455789BBDFB9F0F725951847352313A0529772050FC1091B44965AB</t>
  </si>
  <si>
    <t>5E50A42FF2313455789BBDFB9F0F725E50A42FF24136A55469B673D8B723</t>
  </si>
  <si>
    <t>인테리어필름</t>
  </si>
  <si>
    <t>방염하이그로시 [시공비포함]</t>
  </si>
  <si>
    <t>자재 70</t>
  </si>
  <si>
    <t>597C64ACC2813F25B6C8CD84BE0636826A7EDD</t>
  </si>
  <si>
    <t>5E50A42FF2313455789BBDFB9F0F72597C64ACC2813F25B6C8CD84BE0636826A7EDD</t>
  </si>
  <si>
    <t>MDF합판 설치/가구  MDF20t, 인테리어필름(한면)  M2     ( 호표 141 )</t>
  </si>
  <si>
    <t>5E50A42FF2313455789BBDFB9F0F70</t>
  </si>
  <si>
    <t>MDF20t, 인테리어필름(한면)</t>
  </si>
  <si>
    <t>호표 141</t>
  </si>
  <si>
    <t>중밀도섬유판, 20*1220*2440mm</t>
  </si>
  <si>
    <t>자재 23</t>
  </si>
  <si>
    <t>5951847352313A0529772050FC1091B44965A4</t>
  </si>
  <si>
    <t>5E50A42FF2313455789BBDFB9F0F705951847352313A0529772050FC1091B44965A4</t>
  </si>
  <si>
    <t>5E50A42FF2313455789BBDFB9F0F705E50A42FF24136A55469B673D8B723</t>
  </si>
  <si>
    <t>5E50A42FF2313455789BBDFB9F0F70597C64ACC2813F25B6C8CD84BE0636826A7EDD</t>
  </si>
  <si>
    <t>MDF합판 설치/가구  MDF20t, 인테리어필름(양면)  M2     ( 호표 142 )</t>
  </si>
  <si>
    <t>5E50A42FF2313455789BBDFB9F0F77</t>
  </si>
  <si>
    <t>MDF20t, 인테리어필름(양면)</t>
  </si>
  <si>
    <t>호표 142</t>
  </si>
  <si>
    <t>5E50A42FF2313455789BBDFB9F0F775951847352313A0529772050FC1091B44965A4</t>
  </si>
  <si>
    <t>5E50A42FF2313455789BBDFB9F0F775E50A42FF24136A55469B673D8B723</t>
  </si>
  <si>
    <t>5E50A42FF2313455789BBDFB9F0F77597C64ACC2813F25B6C8CD84BE0636826A7EDD</t>
  </si>
  <si>
    <t>문짝 제작  각재틀ㅁ30*30@450*600+합판4.8t(양면)+수성페인트  M2     ( 호표 143 )</t>
  </si>
  <si>
    <t>5E50A42FF2313455789BBDFB9F7C435E50C47822B139F50305484525F034</t>
  </si>
  <si>
    <t>보통합판, 1급, 4.8*1220*2440mm</t>
  </si>
  <si>
    <t>자재 20</t>
  </si>
  <si>
    <t>5951847352313A0529772202338B3D972A20AE</t>
  </si>
  <si>
    <t>5E50A42FF2313455789BBDFB9F7C435951847352313A0529772202338B3D972A20AE</t>
  </si>
  <si>
    <t>5E50A42FF2313455789BBDFB9F7C435E50A42FF24136A55469B673D8B723</t>
  </si>
  <si>
    <t>5E50A42FF2313455789BBDFB9F7C435E50B410A2913045895F3CB2AB8BBD</t>
  </si>
  <si>
    <t>탄화목사이딩 설치  탄화목사이딩  M2     ( 호표 144 )</t>
  </si>
  <si>
    <t>무절탄화2블럭</t>
  </si>
  <si>
    <t>22*140*3600</t>
  </si>
  <si>
    <t>자재 135</t>
  </si>
  <si>
    <t>591BC43AB2913E9516C2B1BDE32DCFEDB547E4</t>
  </si>
  <si>
    <t>5E50A42FF23134557B6F1C7C4840B5591BC43AB2913E9516C2B1BDE32DCFEDB547E4</t>
  </si>
  <si>
    <t>5E50A42FF23134557B6F1C7C4840B55E50A42FF24136A55469B673D8B723</t>
  </si>
  <si>
    <t>흡음패널</t>
  </si>
  <si>
    <t>자재 136</t>
  </si>
  <si>
    <t>591BC43AB2913E9516C2B1BDE32DCFEDB547E7</t>
  </si>
  <si>
    <t>5E50A42FF23134557B6F1C7C484370591BC43AB2913E9516C2B1BDE32DCFEDB547E7</t>
  </si>
  <si>
    <t>자재 137</t>
  </si>
  <si>
    <t>591BC43AB2913E9516C2B1BDE32DCFEDB547E6</t>
  </si>
  <si>
    <t>5E50A42FF23134557B6F1C7C484370591BC43AB2913E9516C2B1BDE32DCFEDB547E6</t>
  </si>
  <si>
    <t>5E50A42FF23134557B6F1C7C4843705E5094CA82B13465C804EE9AD1FBCC</t>
  </si>
  <si>
    <t>단열재 접착제 붙이기  50mm 이하, 벽  M2  건축 5-4-2   ( 호표 146 )</t>
  </si>
  <si>
    <t>5E50A42842913D9559C9DCC2E12590</t>
  </si>
  <si>
    <t>단열재 접착제 붙이기</t>
  </si>
  <si>
    <t>50mm 이하, 벽</t>
  </si>
  <si>
    <t>호표 146</t>
  </si>
  <si>
    <t>건축 5-4-2</t>
  </si>
  <si>
    <t>5E50A42842913D9559C9DCC2E125905E8C94EC72C13745CED1B71BF1C5BDC3471753</t>
  </si>
  <si>
    <t>5E50A42842913D9559C9DCC2E125905E8C94EC72C13745CED1B71BF1C5BDC347149C</t>
  </si>
  <si>
    <t>압출발포폴리스티렌 접착제 붙이기 - 벽  특호, 50mm  M2  건축 5-4-2   ( 호표 147 )</t>
  </si>
  <si>
    <t>압출발포폴리스티렌단열재</t>
  </si>
  <si>
    <t>압출발포폴리스티렌단열재, 0.035, 900*1800*50mm</t>
  </si>
  <si>
    <t>자재 65</t>
  </si>
  <si>
    <t>597C64ACC2A13A15335319E6319EF460186EEF</t>
  </si>
  <si>
    <t>5E50A42842913D955AED15C3D34801597C64ACC2A13A15335319E6319EF460186EEF</t>
  </si>
  <si>
    <t>초산비닐계접착제</t>
  </si>
  <si>
    <t>초산비닐계접착제, 스치로폴, 암면</t>
  </si>
  <si>
    <t>자재 118</t>
  </si>
  <si>
    <t>597C74B6F24133850C8ABA2F5F8C2A7D8454D1</t>
  </si>
  <si>
    <t>5E50A42842913D955AED15C3D34801597C74B6F24133850C8ABA2F5F8C2A7D8454D1</t>
  </si>
  <si>
    <t>5E50A42842913D955AED15C3D348015E50A42842913D9559C9DCC2E12590</t>
  </si>
  <si>
    <t>방습필름 설치  바닥  M2  건축 5-4-8   ( 호표 148 )</t>
  </si>
  <si>
    <t>5E50A42842B138457F9C6CFB8275A2</t>
  </si>
  <si>
    <t>방습필름 설치</t>
  </si>
  <si>
    <t>호표 148</t>
  </si>
  <si>
    <t>건축 5-4-8</t>
  </si>
  <si>
    <t>5E50A42842B138457F9C6CFB8275A25E8C94EC72C13745CED1B71BF1C5BDC3471753</t>
  </si>
  <si>
    <t>5E50A42842B138457F9C6CFB8275A25E8C94EC72C13745CED1B71BF1C5BDC347149C</t>
  </si>
  <si>
    <t>방습필름 설치 - 바닥  폴리에틸렌필름, 두께, 0.03mm, 2겹  M2  건축 5-4-8   ( 호표 149 )</t>
  </si>
  <si>
    <t>폴리에틸렌필름</t>
  </si>
  <si>
    <t>폴리에틸렌필름, 두께, 0.03mm</t>
  </si>
  <si>
    <t>자재 33</t>
  </si>
  <si>
    <t>5951A421C2C136C565B494BC49F05BE90A3674</t>
  </si>
  <si>
    <t>5E50A42842B138457DEEF1C17ABB0A5951A421C2C136C565B494BC49F05BE90A3674</t>
  </si>
  <si>
    <t>5E50A42842B138457DEEF1C17ABB0A5E50A42842B138457F9C6CFB8275A2</t>
  </si>
  <si>
    <t>우레탄폼 분사 충진  벽, 22m3/일당  M3  건축 9-3-4   ( 호표 150 )</t>
  </si>
  <si>
    <t>건축 9-3-4</t>
  </si>
  <si>
    <t>5E50A42842B1387532B93CA753FB2E597C64ACC2A13A15335275CD6B85E02BA35879</t>
  </si>
  <si>
    <t>5E50A42842B1387532B93CA753FB2E5E8C94EC72C13745CED1B71BF1C5BDC3471753</t>
  </si>
  <si>
    <t>5E50A42842B1387532B93CA753FB2E5E8C94EC72C13745CED1B71BF1C5BDC347149D</t>
  </si>
  <si>
    <t>5E50A42842B1387532B93CA753FB2E594724AFE23139A5406B4F64419F68BBC5C35010</t>
  </si>
  <si>
    <t>스테인리스재료분리대  바닥, W70*3t  M     ( 호표 151 )</t>
  </si>
  <si>
    <t>스텐제작설치(규격)</t>
  </si>
  <si>
    <t>3.0t</t>
  </si>
  <si>
    <t>호표 199</t>
  </si>
  <si>
    <t>5F4FB43CE2B13F956A945AEBC5BEE4</t>
  </si>
  <si>
    <t>5E50A42B12D13B55A3D63D633098485F4FB43CE2B13F956A945AEBC5BEE4</t>
  </si>
  <si>
    <t>전동 블라인드 매립박스(ㄷ자형)  200*150*1.6t, 아연도(도장 유)  M     ( 호표 152 )</t>
  </si>
  <si>
    <t>일반구조용압연강판</t>
  </si>
  <si>
    <t>일반구조용압연강판, 1.2mm</t>
  </si>
  <si>
    <t>자재 43</t>
  </si>
  <si>
    <t>597C64ACC2E13195483C0CE9FD5E33EADE880D</t>
  </si>
  <si>
    <t>5E50A424E2C13FB5E487B1133D0553597C64ACC2E13195483C0CE9FD5E33EADE880D</t>
  </si>
  <si>
    <t>ㄱ형강, 등변, 25*25*3mm</t>
  </si>
  <si>
    <t>자재 36</t>
  </si>
  <si>
    <t>597C64ACC2E131A55490251CB70C8DFF3AE726</t>
  </si>
  <si>
    <t>5E50A424E2C13FB5E487B1133D0553597C64ACC2E131A55490251CB70C8DFF3AE726</t>
  </si>
  <si>
    <t>5E50A424E2C13FB5E487B1133D05535E50F4A3120132050C2D4D871B7F66</t>
  </si>
  <si>
    <t>5E50A424E2C13FB5E487B1133D05535E50B41252613DC554D908A13B7EE2</t>
  </si>
  <si>
    <t>5E50A424E2C13FB5E487B1133D05535E50B41142E13C55A38C5E2E0C0638</t>
  </si>
  <si>
    <t>5E50A424E2C13FB5E487B1133D055359518473528132553EE6D16E30FFECAA2EEF8D</t>
  </si>
  <si>
    <t>5E50A424E2C13FB5E487B1133D05535E50B41252613DC554D862DCA67E49</t>
  </si>
  <si>
    <t>5E50A424E2C13FB5E487B1133D05535E50B41142E13C55A38C5E2A93EA3B</t>
  </si>
  <si>
    <t>AL몰딩 설치  L형, 19*19*1.0mm  M     ( 호표 153 )</t>
  </si>
  <si>
    <t>경량철골천장틀, 몰딩(알루미늄), L형, 19*19*1.0mm</t>
  </si>
  <si>
    <t>자재 83</t>
  </si>
  <si>
    <t>597C64ACC2813F25B522A1DB34A2C75DDCC8E3</t>
  </si>
  <si>
    <t>5E50A425F21133D553B1F8ED8336D2597C64ACC2813F25B522A1DB34A2C75DDCC8E3</t>
  </si>
  <si>
    <t>재료비의 5%</t>
  </si>
  <si>
    <t>5E50A425F21133D553B1F8ED8336D25F49A4CEF20134C5CE0C82457C7C001</t>
  </si>
  <si>
    <t>m</t>
  </si>
  <si>
    <t>자재 146</t>
  </si>
  <si>
    <t>5E50F4A782813745000BCF408A27F6</t>
  </si>
  <si>
    <t>5E50A425F21133D553B1F8ED8336D25E50F4A782813745000BCF408A27F6</t>
  </si>
  <si>
    <t>AL몰딩 설치  W형, 15*15*15*15*1.0mm  M     ( 호표 154 )</t>
  </si>
  <si>
    <t>경량철골천장틀, 몰딩(알루미늄), W형, 15*15*15*15*1.0mm</t>
  </si>
  <si>
    <t>자재 84</t>
  </si>
  <si>
    <t>597C64ACC2813F25B522A1DB34A2C75DDCC8E7</t>
  </si>
  <si>
    <t>5E50A425F21133D553B5531EE3AF33597C64ACC2813F25B522A1DB34A2C75DDCC8E7</t>
  </si>
  <si>
    <t>5E50A425F21133D553B5531EE3AF335F49A4CEF20134C5CE0C82457C7C001</t>
  </si>
  <si>
    <t>5E50A425F21133D553B5531EE3AF335E50F4A782813745000BCF408A27F6</t>
  </si>
  <si>
    <t>카페테리아싱크대[FU01]  L6300*D1000*H900,인조대리석20t+아연도금강판1.2t+인테리어필름  EA     ( 호표 155 )</t>
  </si>
  <si>
    <t>5E50A42112B13115227CE7F56B27655E50F4A3126134A5975AC88114D44F</t>
  </si>
  <si>
    <t>5E50A42112B13115227CE7F56B27655E50F4A3126134A5975AC88114D448</t>
  </si>
  <si>
    <t>5E50A42112B13115227CE7F56B27655E50F4A3126134A5975AC88114D449</t>
  </si>
  <si>
    <t>5E50A42112B13115227CE7F56B27655E50F4A3126134A5975AC88114DD1A</t>
  </si>
  <si>
    <t>5E50A42112B13115227CE7F56B27655E5084DD22B136F5BAD36627FD93C1</t>
  </si>
  <si>
    <t>5E50A42112B13115227CE7F56B27655E50A42FF2313455789BBDFB9F0F72</t>
  </si>
  <si>
    <t>5E50A42112B13115227CE7F56B27655E50A42FF2313455789BBDFB9F0F70</t>
  </si>
  <si>
    <t>5E50A42112B13115227CE7F56B27655E50A42FF2313455789BBDFB9F0F77</t>
  </si>
  <si>
    <t>5E50A42112B13115227CE7F56B27655F49A4CEF20134C5CE0C82457C7C001</t>
  </si>
  <si>
    <t>팬트리싱크대[FU02]  L2850*D500*H900,인조대리석20t+아연도금강판1.2t+인테리어필름  EA     ( 호표 156 )</t>
  </si>
  <si>
    <t>5E50A42112B13115227CE7F56B27665E50F4A3126134A5975AC88114D448</t>
  </si>
  <si>
    <t>5E50A42112B13115227CE7F56B27665E50F4A3126134A5975AC88114D449</t>
  </si>
  <si>
    <t>5E50A42112B13115227CE7F56B27665E50F4A3126134A5975AC88114DD1A</t>
  </si>
  <si>
    <t>5E50A42112B13115227CE7F56B27665E5084DD22B136F5BAD36627FD93C1</t>
  </si>
  <si>
    <t>5E50A42112B13115227CE7F56B27665E50A42FF2313455789BBDFB9F0F72</t>
  </si>
  <si>
    <t>5E50A42112B13115227CE7F56B27665E50A42FF2313455789BBDFB9F0F70</t>
  </si>
  <si>
    <t>5E50A42112B13115227CE7F56B27665E50A42FF2313455789BBDFB9F0F77</t>
  </si>
  <si>
    <t>5E50A42112B13115227CE7F56B27665F49A4CEF20134C5CE0C82457C7C001</t>
  </si>
  <si>
    <t>점자블럭(자기질)  300*300 몰탈붙임  EA     ( 호표 157 )</t>
  </si>
  <si>
    <t>고강도점형블럭</t>
  </si>
  <si>
    <t>300*300*30</t>
  </si>
  <si>
    <t>자재 116</t>
  </si>
  <si>
    <t>597C74B5E2B13185B061EB70FCAB1FF442603A</t>
  </si>
  <si>
    <t>5E50A42232E135C576604CFBE5CC08597C74B5E2B13185B061EB70FCAB1FF442603A</t>
  </si>
  <si>
    <t>5E50A42232E135C576604CFBE5CC085E5084DD22813965581318944D306C</t>
  </si>
  <si>
    <t>5E50A42232E135C576604CFBE5CC085E5084DD22B13685093838B8A9F360</t>
  </si>
  <si>
    <t>콘크리트구조물 헐기(인력)  소형브레이커(전기식), 무근, 2.7m3/일당  M3  유지 3-1-1   ( 호표 158 )</t>
  </si>
  <si>
    <t>유지 3-1-1</t>
  </si>
  <si>
    <t>착암공</t>
  </si>
  <si>
    <t>노임 9</t>
  </si>
  <si>
    <t>5E8C94EC72C13745CED1B71BF1C5BDC34715A0</t>
  </si>
  <si>
    <t>5E51443112E131250401D818C1554A5E8C94EC72C13745CED1B71BF1C5BDC34715A0</t>
  </si>
  <si>
    <t>5E51443112E131250401D818C1554A5E8C94EC72C13745CED1B71BF1C5BDC347149C</t>
  </si>
  <si>
    <t>5E51443112E131250401D818C1554A594724AFE2313985993EB6DBC03BD51AA24EA752</t>
  </si>
  <si>
    <t>5E51443112E131250401D818C1554A5F49A4CEF20134C5CE0C82457C7C001</t>
  </si>
  <si>
    <t>콘크리트 커팅    M     ( 호표 159 )</t>
  </si>
  <si>
    <t>5E51443112E131250401D81A8FE9DD5E8C94EC72C13745CED1B71BF1C5BDC347149C</t>
  </si>
  <si>
    <t>5E51443112E131250401D81A8FE9DD5F49A4CEF20134C5CE0C82457C7C001</t>
  </si>
  <si>
    <t>5E51443112E131250401D81A8FE9DD594724AFE2313995A6B59E9F48C667F96D4262F5</t>
  </si>
  <si>
    <t>점자블럭 철거  300*300  M2     ( 호표 160 )</t>
  </si>
  <si>
    <t>5E51443112E131250402FF23B0ECEF5E50F4A202913CF593D52E11BCF975</t>
  </si>
  <si>
    <t>철거비</t>
  </si>
  <si>
    <t>설치비의 50%</t>
  </si>
  <si>
    <t>5E51443112E131250402FF23B0ECEF5F49A4CEF20134C5CE0C82457C7C001</t>
  </si>
  <si>
    <t>흡음텍스 해체    M2  유지 3-2-2   ( 호표 161 )</t>
  </si>
  <si>
    <t>유지 3-2-2</t>
  </si>
  <si>
    <t>5E514431125133A55D96A3DAB1647E5E8C94EC72C13745CED1B71BF1C5BDC3471753</t>
  </si>
  <si>
    <t>5E514431125133A55D96A3DAB1647E5E8C94EC72C13745CED1B71BF1C5BDC347149C</t>
  </si>
  <si>
    <t>경량천장철골틀 해체    M2  유지 3-2-3   ( 호표 162 )</t>
  </si>
  <si>
    <t>유지 3-2-3</t>
  </si>
  <si>
    <t>5E514431125133A55D96A233082A255E8C94EC72C13745CED1B71BF1C5BDC3471753</t>
  </si>
  <si>
    <t>5E514431125133A55D96A233082A255E8C94EC72C13745CED1B71BF1C5BDC347149C</t>
  </si>
  <si>
    <t>5E514431125133A55D96A233082A255F49A4CEF20134C5CE0C82457C7C001</t>
  </si>
  <si>
    <t>경량벽체철골틀 해체    M2  유지 3-2-5   ( 호표 163 )</t>
  </si>
  <si>
    <t>유지 3-2-5</t>
  </si>
  <si>
    <t>5E514431125133A55D96A4E09CCA185E8C94EC72C13745CED1B71BF1C5BDC3471753</t>
  </si>
  <si>
    <t>5E514431125133A55D96A4E09CCA185E8C94EC72C13745CED1B71BF1C5BDC347149C</t>
  </si>
  <si>
    <t>5E514431125133A55D96A4E09CCA185F49A4CEF20134C5CE0C82457C7C001</t>
  </si>
  <si>
    <t>석고판 해체  벽  M2  유지 3-2-6   ( 호표 164 )</t>
  </si>
  <si>
    <t>유지 3-2-6</t>
  </si>
  <si>
    <t>5E514431125133A55D96A7B50197345E8C94EC72C13745CED1B71BF1C5BDC3471753</t>
  </si>
  <si>
    <t>5E514431125133A55D96A7B50197345E8C94EC72C13745CED1B71BF1C5BDC347149C</t>
  </si>
  <si>
    <t>5E514431125133A55D96A7B50197345F49A4CEF20134C5CE0C82457C7C001</t>
  </si>
  <si>
    <t>목모보드 해체  벽  M2  유지 3-2-6   ( 호표 165 )</t>
  </si>
  <si>
    <t>5E514431125133A55D96A7B50197355E8C94EC72C13745CED1B71BF1C5BDC3471753</t>
  </si>
  <si>
    <t>5E514431125133A55D96A7B50197355E8C94EC72C13745CED1B71BF1C5BDC347149C</t>
  </si>
  <si>
    <t>5E514431125133A55D96A7B50197355F49A4CEF20134C5CE0C82457C7C001</t>
  </si>
  <si>
    <t>석고판 해체  천장  M2  유지 3-2-6   ( 호표 166 )</t>
  </si>
  <si>
    <t>5E514431125133A55D96A7B50194605E8C94EC72C13745CED1B71BF1C5BDC3471753</t>
  </si>
  <si>
    <t>5E514431125133A55D96A7B50194605E8C94EC72C13745CED1B71BF1C5BDC347149C</t>
  </si>
  <si>
    <t>5E514431125133A55D96A7B50194605F49A4CEF20134C5CE0C82457C7C001</t>
  </si>
  <si>
    <t>목모보드 해체  천장  M2  유지 3-2-6   ( 호표 167 )</t>
  </si>
  <si>
    <t>5E514431125133A55D96A7B50194615E8C94EC72C13745CED1B71BF1C5BDC3471753</t>
  </si>
  <si>
    <t>5E514431125133A55D96A7B50194615E8C94EC72C13745CED1B71BF1C5BDC347149C</t>
  </si>
  <si>
    <t>5E514431125133A55D96A7B50194615F49A4CEF20134C5CE0C82457C7C001</t>
  </si>
  <si>
    <t>PVC계바닥재 해체    M2  유지 3-2-8   ( 호표 168 )</t>
  </si>
  <si>
    <t>유지 3-2-8</t>
  </si>
  <si>
    <t>5E514431125133A55D96A962D6ADE75E8C94EC72C13745CED1B71BF1C5BDC3471753</t>
  </si>
  <si>
    <t>5E514431125133A55D96A962D6ADE75E8C94EC72C13745CED1B71BF1C5BDC347149C</t>
  </si>
  <si>
    <t>타일 해체  압착붙이기, 접착붙이기  M2  유지 3-2-9   ( 호표 169 )</t>
  </si>
  <si>
    <t>유지 3-2-9</t>
  </si>
  <si>
    <t>5E514431125133A55D96A85BE4D7435E8C94EC72C13745CED1B71BF1C5BDC3471644</t>
  </si>
  <si>
    <t>5E514431125133A55D96A85BE4D7435E8C94EC72C13745CED1B71BF1C5BDC347149C</t>
  </si>
  <si>
    <t>5E514431125133A55D96A85BE4D7435F49A4CEF20134C5CE0C82457C7C001</t>
  </si>
  <si>
    <t>모르타르 철거  바닥,34mm  M2     ( 호표 170 )</t>
  </si>
  <si>
    <t>5E514431125133A55D9748935A0BEB5E51443112E131250401D818C1554A</t>
  </si>
  <si>
    <t>화강석 철거  바닥  M2     ( 호표 171 )</t>
  </si>
  <si>
    <t>5E514431125133B564891FC0E4BDD05E5084DD22B13685093838B8A9F360</t>
  </si>
  <si>
    <t>설치비의 25%</t>
  </si>
  <si>
    <t>5E514431125133B564891FC0E4BDD05F49A4CEF20134C5CE0C82457C7C001</t>
  </si>
  <si>
    <t>플로어링마루 철거  바닥 및 수장 부분  M2     ( 호표 172 )</t>
  </si>
  <si>
    <t>5E514431125133B564891FC0E4B7475E50C47BF291396597B1C981B4CDBF</t>
  </si>
  <si>
    <t>5E514431125133B564891FC0E4B7475F49A4CEF20134C5CE0C82457C7C001</t>
  </si>
  <si>
    <t>악세스후로아 철거  바닥  M2     ( 호표 173 )</t>
  </si>
  <si>
    <t>5E514431125133B564891FC0E545495E50C47BF291396597B1C981B4CDBF</t>
  </si>
  <si>
    <t>5E514431125133B564891FC0E545495F49A4CEF20134C5CE0C82457C7C001</t>
  </si>
  <si>
    <t>OBS보드 해체  벽  M2  유지 3-2-6 준용   ( 호표 174 )</t>
  </si>
  <si>
    <t>유지 3-2-6 준용</t>
  </si>
  <si>
    <t>5E514431125133B564891FC2921C4C5E8C94EC72C13745CED1B71BF1C5BDC3471753</t>
  </si>
  <si>
    <t>5E514431125133B564891FC2921C4C5E8C94EC72C13745CED1B71BF1C5BDC347149C</t>
  </si>
  <si>
    <t>5E514431125133B564891FC2921C4C5F49A4CEF20134C5CE0C82457C7C001</t>
  </si>
  <si>
    <t>화강석 철거  외벽  M2     ( 호표 175 )</t>
  </si>
  <si>
    <t>5E514431125133B564891FC566FDD95E5084DD22913B958605E719C4BEC6</t>
  </si>
  <si>
    <t>5E514431125133B564891FC566FDD95F49A4CEF20134C5CE0C82457C7C001</t>
  </si>
  <si>
    <t>단열재 철거    M2     ( 호표 176 )</t>
  </si>
  <si>
    <t>5E514431125133B564891FC566F1E95E50A42842913D9559C9DCC2E12590</t>
  </si>
  <si>
    <t>5E514431125133B564891FC566F1E95F49A4CEF20134C5CE0C82457C7C001</t>
  </si>
  <si>
    <t>드라이비트 철거    M2     ( 호표 177 )</t>
  </si>
  <si>
    <t>5E514431125133B564891FC566F0825E50A42842913D9559C9DCC2E12590</t>
  </si>
  <si>
    <t>5E514431125133B564891FC566F0825F49A4CEF20134C5CE0C82457C7C001</t>
  </si>
  <si>
    <t>각파이프벽틀 철거  ㅁ100*50*3.2t@1200*1200  M2     ( 호표 178 )</t>
  </si>
  <si>
    <t>5E514431125133B564891FC71452725E514431125133A55D96A4E09CCA18</t>
  </si>
  <si>
    <t>외벽하부C형강 철거  C100*50*1.6  M     ( 호표 179 )</t>
  </si>
  <si>
    <t>5E514431125133B564891FC71452715E514431125133A55D96A4E09CCA18</t>
  </si>
  <si>
    <t>알루미늄창 철거    M2     ( 호표 180 )</t>
  </si>
  <si>
    <t>5E514431125133B564891FC9C1E8815E5094C732413F55BF7E7D08FDEF39</t>
  </si>
  <si>
    <t>5E514431125133B564891FC9C1E8815F49A4CEF20134C5CE0C82457C7C001</t>
  </si>
  <si>
    <t>철재문 철거    M2     ( 호표 181 )</t>
  </si>
  <si>
    <t>5E514431125133B564891FC9C1EE695E5094C462313E9556353D45431186</t>
  </si>
  <si>
    <t>5E514431125133B564891FC9C1EE695F49A4CEF20134C5CE0C82457C7C001</t>
  </si>
  <si>
    <t>전동매립스크린 철거 후 재설치  기존자재 재사용  개소     ( 호표 182 )</t>
  </si>
  <si>
    <t>5E514431125133B564891FC9C1EE685E8C94EC72C13745CED1B71BF1C5BDC347149D</t>
  </si>
  <si>
    <t>5E514431125133B564891FC9C1EE685E8C94EC72C13745CED1B71BF1C5BDC347149C</t>
  </si>
  <si>
    <t>내선전공</t>
  </si>
  <si>
    <t>노임 25</t>
  </si>
  <si>
    <t>5E8C94EC72C13745CED1B71BF1C5BDC34713FD</t>
  </si>
  <si>
    <t>5E514431125133B564891FC9C1EE685E8C94EC72C13745CED1B71BF1C5BDC34713FD</t>
  </si>
  <si>
    <t>되메우기 및 다짐  대형장비  M3  공통 3-4-5   ( 호표 183 )</t>
  </si>
  <si>
    <t>공통 3-4-5</t>
  </si>
  <si>
    <t>5E75643A42913505484C19D398A6355E8C94EC72C13745CED1B71BF1C5BDC347149D</t>
  </si>
  <si>
    <t>5E75643A42913505484C19D398A6355E8C94EC72C13745CED1B71BF1C5BDC347149C</t>
  </si>
  <si>
    <t>5E75643A42913505484C19D398A635594724AFE23139D51FD15B589FC7644108BCDC6F</t>
  </si>
  <si>
    <t>5E75643A42913505484C19D398A635594724AFE23139A54A6CCB36D7B9A3D9951F1477</t>
  </si>
  <si>
    <t>5E75643A42913505484C19D398A635594724AFE23139C57593EC97D89FBFF19F88EE99</t>
  </si>
  <si>
    <t>5E75643A42913505484C19D398A635594724AFE23139C57593EF6BB7BFDE0FC5B0D5C9</t>
  </si>
  <si>
    <t>진동롤러(핸드가이드식) 조정원 계산안함</t>
  </si>
  <si>
    <t>조정원의 100%</t>
  </si>
  <si>
    <t>5E75643A42913505484C19D398A6355F49A4CEF20134C5CE0C82457C7C001</t>
  </si>
  <si>
    <t>성토다짐  대형장비  M3  공통 3-4-5   ( 호표 184 )</t>
  </si>
  <si>
    <t>5E75643A42913505484C19D398A6345E8C94EC72C13745CED1B71BF1C5BDC347149D</t>
  </si>
  <si>
    <t>5E75643A42913505484C19D398A6345E8C94EC72C13745CED1B71BF1C5BDC347149C</t>
  </si>
  <si>
    <t>5E75643A42913505484C19D398A634594724AFE23139D51FD15B589FC7644108BCDC6F</t>
  </si>
  <si>
    <t>5E75643A42913505484C19D398A634594724AFE23139A54A6CCB36D7B9A3D9951F1477</t>
  </si>
  <si>
    <t>5E75643A42913505484C19D398A634594724AFE23139C57593EC97D89FBFF19F88EE99</t>
  </si>
  <si>
    <t>5E75643A42913505484C19D398A634594724AFE23139C57593EF6BB7BFDE0FC5B0D5C9</t>
  </si>
  <si>
    <t>5E75643A42913505484C19D398A6345F49A4CEF20134C5CE0C82457C7C001</t>
  </si>
  <si>
    <t>기초 지정  잡석지정  M3  공통 3-4-8   ( 호표 185 )</t>
  </si>
  <si>
    <t>공통 3-4-8</t>
  </si>
  <si>
    <t>5E75643B62913CC5A10717FE35453E5E8C94EC72C13745CED1B71BF1C5BDC347149D</t>
  </si>
  <si>
    <t>5E75643B62913CC5A10717FE35453E5E8C94EC72C13745CED1B71BF1C5BDC347149C</t>
  </si>
  <si>
    <t>5E75643B62913CC5A10717FE35453E594724AFE23139D51FD15B589FC389F030299A3A</t>
  </si>
  <si>
    <t>5E75643B62913CC5A10717FE35453E594724AFE23139C57593EF6BB7BFDE0FC5B0D5C9</t>
  </si>
  <si>
    <t>5E75643B62913CC5A10717FE35453E5F49A4CEF20134C5CE0C82457C7C001</t>
  </si>
  <si>
    <t>5E75643B62913CC5A10717FE35453E5951847352013EF530BE556F16D2B1261FE8C8</t>
  </si>
  <si>
    <t>자재 17</t>
  </si>
  <si>
    <t>5951847352013EF530B61906F9A1EE95233CFF</t>
  </si>
  <si>
    <t>5E75643B62913CC5A10717FE35453E5951847352013EF530B61906F9A1EE95233CFF</t>
  </si>
  <si>
    <t>잔디붙임  평떼  M2  공통 4-1-1   ( 호표 186 )</t>
  </si>
  <si>
    <t>공통 4-1-1</t>
  </si>
  <si>
    <t>조경공</t>
  </si>
  <si>
    <t>노임 20</t>
  </si>
  <si>
    <t>5E8C94EC72C13745CED1B71BF1C5BDC347175B</t>
  </si>
  <si>
    <t>5E756439A2413955F90164F0F23E545E8C94EC72C13745CED1B71BF1C5BDC347175B</t>
  </si>
  <si>
    <t>5E756439A2413955F90164F0F23E545E8C94EC72C13745CED1B71BF1C5BDC347149C</t>
  </si>
  <si>
    <t>싱크볼 설치    개  기계 7-1-7 준용   ( 호표 187 )</t>
  </si>
  <si>
    <t>기계 7-1-7 준용</t>
  </si>
  <si>
    <t>위생공</t>
  </si>
  <si>
    <t>노임 21</t>
  </si>
  <si>
    <t>5E8C94EC72C13745CED1B71BF1C5BDC3471021</t>
  </si>
  <si>
    <t>5E9A74C9C2113235BAA26BF0BF80C55E8C94EC72C13745CED1B71BF1C5BDC3471021</t>
  </si>
  <si>
    <t>5E9A74C9C2113235BAA26BF0BF80C55E8C94EC72C13745CED1B71BF1C5BDC347149C</t>
  </si>
  <si>
    <t>씽크수전설치    개  기계 7-2-4   ( 호표 188 )</t>
  </si>
  <si>
    <t>기계 7-2-4</t>
  </si>
  <si>
    <t>5E9A74C9C2213CA5E2B661CE881C115E8C94EC72C13745CED1B71BF1C5BDC3471021</t>
  </si>
  <si>
    <t>5E9A74C9C2213CA5E2B661CE881C115E8C94EC72C13745CED1B71BF1C5BDC347149C</t>
  </si>
  <si>
    <t>철판제작설치(규격)  9.0t,녹막1회+분체도장  M2     ( 호표 189 )</t>
  </si>
  <si>
    <t>일반구조용압연강판, 9.0mm≤t</t>
  </si>
  <si>
    <t>자재 47</t>
  </si>
  <si>
    <t>597C64ACC2E13195483C0CE9FD55D88639E7D7</t>
  </si>
  <si>
    <t>5F4FB43CE2B13F956A945AEBC64E90597C64ACC2E13195483C0CE9FD55D88639E7D7</t>
  </si>
  <si>
    <t>5F4FB43CE2B13F956A945AEBC64E905E50F4A3120132050C2E53D0BBEDF3</t>
  </si>
  <si>
    <t>5F4FB43CE2B13F956A945AEBC64E9059518473528132553EE6D16E30FFECAA2EEF8D</t>
  </si>
  <si>
    <t>5F4FB43CE2B13F956A945AEBC64E905E50B41252613DC554D908A13B04EA</t>
  </si>
  <si>
    <t>5F4FB43CE2B13F956A945AEBC64E905E50B41402113E65EB8DC81F330644</t>
  </si>
  <si>
    <t>철판제작설치(규격)  4.5t,녹막1회+분체도장  M2     ( 호표 190 )</t>
  </si>
  <si>
    <t>일반구조용압연강판, 4.5∼6.0mm</t>
  </si>
  <si>
    <t>자재 42</t>
  </si>
  <si>
    <t>597C64ACC2E13195483C0CE9FD5E33EADF985F</t>
  </si>
  <si>
    <t>5F4FB43CE2B13F956A945AEBC64E91597C64ACC2E13195483C0CE9FD5E33EADF985F</t>
  </si>
  <si>
    <t>5F4FB43CE2B13F956A945AEBC64E915E50F4A3120132050C2E53D0BBEDF3</t>
  </si>
  <si>
    <t>5F4FB43CE2B13F956A945AEBC64E9159518473528132553EE6D16E30FFECAA2EEF8D</t>
  </si>
  <si>
    <t>5F4FB43CE2B13F956A945AEBC64E915E50B41252613DC554D908A13B04EA</t>
  </si>
  <si>
    <t>5F4FB43CE2B13F956A945AEBC64E915E50B41402113E65EB8DC81F330644</t>
  </si>
  <si>
    <t>철판제작설치(규격)  6.0t,녹막1회+조합2회*1면  M2     ( 호표 191 )</t>
  </si>
  <si>
    <t>일반구조용압연강판, 6.0≤t&lt;9.0mm</t>
  </si>
  <si>
    <t>자재 46</t>
  </si>
  <si>
    <t>597C64ACC2E13195483C0CE9FD55D88639E7D5</t>
  </si>
  <si>
    <t>5F4FB43CE2B13F956A945AEBC64E97597C64ACC2E13195483C0CE9FD55D88639E7D5</t>
  </si>
  <si>
    <t>5F4FB43CE2B13F956A945AEBC64E975E50F4A3120132050C2E53D0BBEDF3</t>
  </si>
  <si>
    <t>5F4FB43CE2B13F956A945AEBC64E9759518473528132553EE6D16E30FFECAA2EEF8D</t>
  </si>
  <si>
    <t>5F4FB43CE2B13F956A945AEBC64E975E50B41252613DC554D908A13B04EA</t>
  </si>
  <si>
    <t>5F4FB43CE2B13F956A945AEBC64E975E50B41142E13C55A38C5E2F1302F3</t>
  </si>
  <si>
    <t>갈바철판제작설치(규격)  1.2t,녹막1회+분체도장  M2     ( 호표 192 )</t>
  </si>
  <si>
    <t>합금화용융아연도금강판, 갈바륨, 1.20mm</t>
  </si>
  <si>
    <t>자재 44</t>
  </si>
  <si>
    <t>597C64ACC2E13195483C0CE9FD5E33E55BE1E0</t>
  </si>
  <si>
    <t>5F4FB43CE2B13F956A945AEBC64E94597C64ACC2E13195483C0CE9FD5E33E55BE1E0</t>
  </si>
  <si>
    <t>5F4FB43CE2B13F956A945AEBC64E945E50F4A3120132050C2E53D0BBEDF3</t>
  </si>
  <si>
    <t>5F4FB43CE2B13F956A945AEBC64E9459518473528132553EE6D16E30FFECAA2EEF8D</t>
  </si>
  <si>
    <t>5F4FB43CE2B13F956A945AEBC64E945E50B41252613DC554D908A13B04EA</t>
  </si>
  <si>
    <t>5F4FB43CE2B13F956A945AEBC64E945E50B41402113E65EB8DC81F330644</t>
  </si>
  <si>
    <t>갈바철판제작설치(프레임)  1.2t,녹막1회+분체도장  M2     ( 호표 193 )</t>
  </si>
  <si>
    <t>5F4FB43CE2B13F956A945AEBC64E95597C64ACC2E13195483C0CE9FD5E33E55BE1E0</t>
  </si>
  <si>
    <t>5F4FB43CE2B13F956A945AEBC64E955E50F4A3120132050C2D4D871B7F66</t>
  </si>
  <si>
    <t>5F4FB43CE2B13F956A945AEBC64E9559518473528132553EE6D16E30FFECAA2EEF8D</t>
  </si>
  <si>
    <t>5F4FB43CE2B13F956A945AEBC64E955E50B41252613DC554D908A13B04EA</t>
  </si>
  <si>
    <t>5F4FB43CE2B13F956A945AEBC64E955E50B41402113E65EB8DC81F330644</t>
  </si>
  <si>
    <t>L형강제작설치(하지틀)  L-50*50*4t,녹막1회  M     ( 호표 194 )</t>
  </si>
  <si>
    <t>ㄱ형강, 등변, 50*50*4mm</t>
  </si>
  <si>
    <t>자재 37</t>
  </si>
  <si>
    <t>597C64ACC2E131A55490251CB70C8DFF3AE72D</t>
  </si>
  <si>
    <t>5F4FB43CE2B13F956A945AEBC7698D597C64ACC2E131A55490251CB70C8DFF3AE72D</t>
  </si>
  <si>
    <t>5F4FB43CE2B13F956A945AEBC7698D5E50F4A3120132050C2E53D0BBEDF3</t>
  </si>
  <si>
    <t>5F4FB43CE2B13F956A945AEBC7698D59518473528132553EE6D16E30FFECAA2EEF8D</t>
  </si>
  <si>
    <t>5F4FB43CE2B13F956A945AEBC7698D5E50B41252613DC554D908A13B04EA</t>
  </si>
  <si>
    <t>스틸각파이프제작설치(하지틀)  ㅁ-20*20*1.6t,녹막1회  M     ( 호표 195 )</t>
  </si>
  <si>
    <t>일반구조용각형강관, 각형강관, 20*20*1.6mm</t>
  </si>
  <si>
    <t>자재 130</t>
  </si>
  <si>
    <t>590974DE02813B450C7F424183E3EBD0C512EC</t>
  </si>
  <si>
    <t>5F4FB43CE2B13F956A945AEBC76513590974DE02813B450C7F424183E3EBD0C512EC</t>
  </si>
  <si>
    <t>5F4FB43CE2B13F956A945AEBC765135E50F4A3120132050C2E53D0BBEDF3</t>
  </si>
  <si>
    <t>5F4FB43CE2B13F956A945AEBC7651359518473528132553EE6D16E30FFECAA2EEF8D</t>
  </si>
  <si>
    <t>5F4FB43CE2B13F956A945AEBC765135E50B41252613DC554D908A13B04EA</t>
  </si>
  <si>
    <t>스틸각파이프제작설치(하지틀)  ㅁ-40*40*1.6t,녹막1회  M     ( 호표 196 )</t>
  </si>
  <si>
    <t>일반구조용각형강관, 각형강관, 40*40*1.6mm</t>
  </si>
  <si>
    <t>자재 134</t>
  </si>
  <si>
    <t>590974DE02813B450C7F424182D4A446AB7364</t>
  </si>
  <si>
    <t>5F4FB43CE2B13F956A945AEBC7640A590974DE02813B450C7F424182D4A446AB7364</t>
  </si>
  <si>
    <t>5F4FB43CE2B13F956A945AEBC7640A5E50F4A3120132050C2E53D0BBEDF3</t>
  </si>
  <si>
    <t>5F4FB43CE2B13F956A945AEBC7640A59518473528132553EE6D16E30FFECAA2EEF8D</t>
  </si>
  <si>
    <t>5F4FB43CE2B13F956A945AEBC7640A5E50B41252613DC554D908A13B04EA</t>
  </si>
  <si>
    <t>스틸각파이프제작설치(하지틀)  ㅁ-50*50*2.3t,녹막1회  M     ( 호표 197 )</t>
  </si>
  <si>
    <t>일반구조용각형강관, 각형강관, 50*50*2.3mm</t>
  </si>
  <si>
    <t>자재 132</t>
  </si>
  <si>
    <t>590974DE02813B450C7F424183E3EBD0C24763</t>
  </si>
  <si>
    <t>5F4FB43CE2B13F956A945AEBC7640E590974DE02813B450C7F424183E3EBD0C24763</t>
  </si>
  <si>
    <t>5F4FB43CE2B13F956A945AEBC7640E5E50F4A3120132050C2E53D0BBEDF3</t>
  </si>
  <si>
    <t>5F4FB43CE2B13F956A945AEBC7640E59518473528132553EE6D16E30FFECAA2EEF8D</t>
  </si>
  <si>
    <t>5F4FB43CE2B13F956A945AEBC7640E5E50B41252613DC554D908A13B04EA</t>
  </si>
  <si>
    <t>스틸각파이프제작설치(하지틀)  ㅁ-40*20*1.6t,녹막1회  M     ( 호표 198 )</t>
  </si>
  <si>
    <t>5F4FB43CE2B13F956A945AEBC498E1590974DE02813B450C7F424183E3EBD0C241DC</t>
  </si>
  <si>
    <t>5F4FB43CE2B13F956A945AEBC498E15E50F4A3120132050C2E53D0BBEDF3</t>
  </si>
  <si>
    <t>5F4FB43CE2B13F956A945AEBC498E159518473528132553EE6D16E30FFECAA2EEF8D</t>
  </si>
  <si>
    <t>5F4FB43CE2B13F956A945AEBC498E15E50B41252613DC554D908A13B04EA</t>
  </si>
  <si>
    <t>스텐제작설치(규격)  3.0t  M2     ( 호표 199 )</t>
  </si>
  <si>
    <t>스테인리스강판</t>
  </si>
  <si>
    <t>스테인리스강판, STS304, 3.0mm</t>
  </si>
  <si>
    <t>자재 48</t>
  </si>
  <si>
    <t>597C64ACC2E13195483C0DF0EF165D3B6DB924</t>
  </si>
  <si>
    <t>5F4FB43CE2B13F956A945AEBC5BEE4597C64ACC2E13195483C0DF0EF165D3B6DB924</t>
  </si>
  <si>
    <t>5F4FB43CE2B13F956A945AEBC5BEE45E50F4A3120132050C2E53D6C4B610</t>
  </si>
  <si>
    <t>5F4FB43CE2B13F956A945AEBC5BEE459518473528132553EE6D16E30FFECAA2EEEE8</t>
  </si>
  <si>
    <t>단 가 산 출 목 록</t>
  </si>
  <si>
    <t>비    고</t>
  </si>
  <si>
    <t>START</t>
  </si>
  <si>
    <t>단 가 산 출 서</t>
  </si>
  <si>
    <t>산    출    내    역</t>
  </si>
  <si>
    <t>코드</t>
  </si>
  <si>
    <t>품명</t>
  </si>
  <si>
    <t>규격</t>
  </si>
  <si>
    <t>값</t>
  </si>
  <si>
    <t>소계</t>
  </si>
  <si>
    <t>총계</t>
  </si>
  <si>
    <t>공통 8-2-3</t>
  </si>
  <si>
    <t xml:space="preserve">터파기/토사  보통, 굴착기 0.7m3  M3  공통 8-2-3  ( 산근 1 ) </t>
  </si>
  <si>
    <t>C</t>
  </si>
  <si>
    <t xml:space="preserve"> 굴삭기(무한궤도),0.7㎥ M3   </t>
  </si>
  <si>
    <t>C!</t>
  </si>
  <si>
    <t xml:space="preserve">'굴삭기(무한궤도),0.7㎥ M3'  </t>
  </si>
  <si>
    <t xml:space="preserve"> </t>
  </si>
  <si>
    <t xml:space="preserve">Q1  바켓용량(M3)  =0.70   </t>
  </si>
  <si>
    <t>q1 '바켓용량(M3)' =0.70</t>
  </si>
  <si>
    <t xml:space="preserve">K   바켓계수(양호1.1,보통0.90,불량0.70,파쇄암0.55) = 0.90   </t>
  </si>
  <si>
    <t>k  '바켓계수(양호1.1,보통0.90,불량0.70,파쇄암0.55)'= 0.90</t>
  </si>
  <si>
    <t xml:space="preserve">F   토량환산계수(1/L) = 1/1.25= 0.8 </t>
  </si>
  <si>
    <t>f  '토량환산계수(1/L)'= 1/1.25=?</t>
  </si>
  <si>
    <t xml:space="preserve">E1  터파기에 대하여 -0.05 =0.05    </t>
  </si>
  <si>
    <t xml:space="preserve">E1 '터파기에 대하여 -0.05'=0.05 </t>
  </si>
  <si>
    <t xml:space="preserve">E   작업효율사질토(양호0.85,보통0.70,불량0.55) = 0.70-E1= 0.65 </t>
  </si>
  <si>
    <t>E  '작업효율사질토(양호0.85,보통0.70,불량0.55)'= 0.70-E1=?</t>
  </si>
  <si>
    <t xml:space="preserve">CM  1회 싸이클시간(135˚SEC) =20   </t>
  </si>
  <si>
    <t>Cm '1회 싸이클시간(135˚SEC)'=20</t>
  </si>
  <si>
    <t xml:space="preserve">Q   시간당 작업량 (M3/HR) = 3600*Q1*K*F*E/CM= 58.968 </t>
  </si>
  <si>
    <t>Q  '시간당 작업량 (M3/Hr)'= 3600*q1*k*f*E/Cm=?</t>
  </si>
  <si>
    <t xml:space="preserve"> 재료비:  20185 / 58.968 = 342.3 </t>
  </si>
  <si>
    <t>'재료비:' ~00000201007000000.M~ / {Q} =?MA+</t>
  </si>
  <si>
    <t xml:space="preserve"> 노무비:  57077 / 58.968 = 967.9 </t>
  </si>
  <si>
    <t>'노무비:' ~00000201007000000.L~ / {Q} =?LA+</t>
  </si>
  <si>
    <t xml:space="preserve"> 경  비:  24001 / 58.968 = 407 </t>
  </si>
  <si>
    <t>'경  비:' ~00000201007000000.E~ / {Q} =?EQ+</t>
  </si>
  <si>
    <t xml:space="preserve">  소  계    </t>
  </si>
  <si>
    <t>&gt;'소  계'</t>
  </si>
  <si>
    <t xml:space="preserve">  총  계</t>
  </si>
  <si>
    <t>공통 8-2-8</t>
  </si>
  <si>
    <t xml:space="preserve">토사 운반/단지외 10km  보통, 덤프 15ton+굴착기 0.7m3(고르기 별도)  M3  공통 8-2-8  ( 산근 2 ) </t>
  </si>
  <si>
    <t xml:space="preserve"> 운반거리 L=10KN,(적재,고르기별도) M3    </t>
  </si>
  <si>
    <t>'운반거리 L=10KN,(적재,고르기별도) M3'</t>
  </si>
  <si>
    <t xml:space="preserve"> 차량속도= 30KM/V1,35KM/V2,35KM/V3,35KM/V4,30KM/V5,35KM/V6     </t>
  </si>
  <si>
    <t>'차량속도= 30KM/V1,35KM/V2,35KM/V3,35KM/V4,30KM/V5,35KM/V6 '</t>
  </si>
  <si>
    <t xml:space="preserve">     ○------------------0------------0----------------○10KM  </t>
  </si>
  <si>
    <t xml:space="preserve">   ' ○------------------0------------0----------------○10KM '</t>
  </si>
  <si>
    <t xml:space="preserve"> 운반거리=단지대L1=0.5KM,시내외L2=9.0KM,사토장L3=0.5KM    </t>
  </si>
  <si>
    <t>'운반거리=단지대L1=0.5KM,시내외L2=9.0KM,사토장L3=0.5KM'</t>
  </si>
  <si>
    <t xml:space="preserve"> 1.덤프트럭,15톤 </t>
  </si>
  <si>
    <t>'1.덤프트럭,15톤'</t>
  </si>
  <si>
    <t xml:space="preserve">T    적재용량(톤)  =15   </t>
  </si>
  <si>
    <t>T   '적재용량(톤)' =15</t>
  </si>
  <si>
    <t xml:space="preserve">R1   토석의 단위중량(톤)  =1.7   </t>
  </si>
  <si>
    <t>r1  '토석의 단위중량(톤)' =1.7</t>
  </si>
  <si>
    <t xml:space="preserve">L    토량 변화율  =1.25   </t>
  </si>
  <si>
    <t>L   '토량 변화율' =1.25</t>
  </si>
  <si>
    <t xml:space="preserve">Q1   1회 적재량(M3)  =T/R1*L= 11.0294 </t>
  </si>
  <si>
    <t>q1  '1회 적재량(M3)' =T/r1*L=?</t>
  </si>
  <si>
    <t xml:space="preserve">F    토량 환산계수(1/L)  =1/L= 0.8 </t>
  </si>
  <si>
    <t>f   '토량 환산계수(1/L)' =1/L=?</t>
  </si>
  <si>
    <t xml:space="preserve">E    작업효율  =0.9   </t>
  </si>
  <si>
    <t>E   '작업효율' =0.9</t>
  </si>
  <si>
    <t xml:space="preserve">CMS  적재기계 1회 싸이클시간(SEC)  =20   </t>
  </si>
  <si>
    <t>Cms '적재기계 1회 싸이클시간(SEC)' =20</t>
  </si>
  <si>
    <t xml:space="preserve">V1   단지내적재운반속도(KM/HR)  =15   </t>
  </si>
  <si>
    <t>V1  '단지내적재운반속도(KM/HR)' =15</t>
  </si>
  <si>
    <t xml:space="preserve">V2   단지내공차운반속도(KM/HR)  =20   </t>
  </si>
  <si>
    <t>V2  '단지내공차운반속도(KM/HR)' =20</t>
  </si>
  <si>
    <t xml:space="preserve">V3   시내외포장적재운반속도(KM/HR)  =35   </t>
  </si>
  <si>
    <t>V3  '시내외포장적재운반속도(KM/HR)' =35</t>
  </si>
  <si>
    <t xml:space="preserve">V4   시내외포장공차운반속도(KM/HR)  =35   </t>
  </si>
  <si>
    <t>V4  '시내외포장공차운반속도(KM/HR)' =35</t>
  </si>
  <si>
    <t xml:space="preserve">V5   사토장적재운반속도(KM/HR)  =15   </t>
  </si>
  <si>
    <t>V5  '사토장적재운반속도(KM/HR)' =15</t>
  </si>
  <si>
    <t xml:space="preserve">V6   사토장공차운반속도(KM/HR)  =20   </t>
  </si>
  <si>
    <t>V6  '사토장공차운반속도(KM/HR)' =20</t>
  </si>
  <si>
    <t xml:space="preserve">L1   단지내운반거리(KM)  =0.5   </t>
  </si>
  <si>
    <t>L1  '단지내운반거리(KM)' =0.5</t>
  </si>
  <si>
    <t xml:space="preserve">L2   시내외포장(KM)  =9.0   </t>
  </si>
  <si>
    <t>L2  '시내외포장(KM)' =9.0</t>
  </si>
  <si>
    <t xml:space="preserve">L3   사토장비포장(KM)  =0.5   </t>
  </si>
  <si>
    <t>L3  '사토장비포장(KM)' =0.5</t>
  </si>
  <si>
    <t xml:space="preserve">T2   왕복시간(MIN)  =((L1/V1)+(L1/V2)+(L2/V3)+(L2/V4)+(L3/V5)+(L3/V6))*60= 37.8571 </t>
  </si>
  <si>
    <t>t2  '왕복시간(MIN)' =((L1/V1)+(L1/V2)+(L2/V3)+(L2/V4)+(L3/V5)+(L3/V6))*60=?</t>
  </si>
  <si>
    <t xml:space="preserve">T3   적하시간(MIN)양호0.5,보통0.8,불량1.1 =0.8   </t>
  </si>
  <si>
    <t>t3  '적하시간(MIN)양호0.5,보통0.8,불량1.1'=0.8</t>
  </si>
  <si>
    <t xml:space="preserve">T4   적재대기(MIN)양호0.15,보통0.42,불량0.7  =0.42   </t>
  </si>
  <si>
    <t>t4  '적재대기(MIN)양호0.15,보통0.42,불량0.7 '=0.42</t>
  </si>
  <si>
    <t xml:space="preserve">T5   적재합자동덮개설치및해체(MIN)  =0.5   </t>
  </si>
  <si>
    <t>t5  '적재합자동덮개설치및해체(MIN)' =0.5</t>
  </si>
  <si>
    <t xml:space="preserve">T6   세륜시간 (MIN)  =1.5   </t>
  </si>
  <si>
    <t>t6  '세륜시간 (MIN)' =1.5</t>
  </si>
  <si>
    <t xml:space="preserve">k    백호바켓계수  =1.1   </t>
  </si>
  <si>
    <t>k   '백호바켓계수' =1.1</t>
  </si>
  <si>
    <t xml:space="preserve">ES   작업효율(양호0.9,보통0.75,불량0.6) = 0.75   </t>
  </si>
  <si>
    <t>Es  '작업효율(양호0.9,보통0.75,불량0.6)'= 0.75</t>
  </si>
  <si>
    <t xml:space="preserve">N    덤프트럭 소요 백호 적재회수  =Q1/(0.7*K)= 14.32 </t>
  </si>
  <si>
    <t>n   '덤프트럭 소요 백호 적재회수' =q1/(0.7*k)=?</t>
  </si>
  <si>
    <t xml:space="preserve">CM   1회 싸이클 시간(MIN)  =CMS*N/(60*ES)+T2+T3+T4+T5+T6= 47.442 </t>
  </si>
  <si>
    <t>Cm  '1회 싸이클 시간(MIN)' =Cms*n/(60*Es)+t2+t3+t4+t5+t6=?</t>
  </si>
  <si>
    <t xml:space="preserve">Q    시간당 작업량(M3/HR)  =60*Q1*F*E/CM= 10.043 </t>
  </si>
  <si>
    <t>Q   '시간당 작업량(M3/HR)' =60*q1*f*E/Cm=?</t>
  </si>
  <si>
    <t xml:space="preserve"> 재료비:  31297 / 10.043 = 3116.2 </t>
  </si>
  <si>
    <t>'재료비:' ~00000602015000000.M~ / {Q} =?MA+</t>
  </si>
  <si>
    <t xml:space="preserve"> 노무비:  57077 / 10.043 = 5683.2 </t>
  </si>
  <si>
    <t>'노무비:' ~00000602015000000.L~ / {Q} =?LA+</t>
  </si>
  <si>
    <t xml:space="preserve"> 경  비:  20276 / 10.043 = 2018.9 </t>
  </si>
  <si>
    <t>'경  비:' ~00000602015000000.E~ / {Q} =?EQ+</t>
  </si>
  <si>
    <t xml:space="preserve">  소계    </t>
  </si>
  <si>
    <t>&gt;'소계'</t>
  </si>
  <si>
    <t xml:space="preserve"> 2.자동덮개시설,덤프15톤용 M3 </t>
  </si>
  <si>
    <t>'2.자동덮개시설,덤프15톤용 M3'</t>
  </si>
  <si>
    <t xml:space="preserve"> 재료비:  0 / 10.043 = 0 </t>
  </si>
  <si>
    <t>'재료비:' ~00000610015000000.M~ / {Q} =?MA+</t>
  </si>
  <si>
    <t xml:space="preserve"> 노무비:  0 / 10.043 = 0 </t>
  </si>
  <si>
    <t>'노무비:' ~00000610015000000.L~ / {Q} =?LA+</t>
  </si>
  <si>
    <t xml:space="preserve"> 경  비:  430 / 10.043 = 42.8 </t>
  </si>
  <si>
    <t>'경  비:' ~00000610015000000.E~ / {Q} =?EQ+</t>
  </si>
  <si>
    <t>단 가 대 비 표</t>
  </si>
  <si>
    <t>조달청가격</t>
  </si>
  <si>
    <t>PAGE</t>
  </si>
  <si>
    <t>거래가격</t>
  </si>
  <si>
    <t>유통물가</t>
  </si>
  <si>
    <t>물가자료</t>
  </si>
  <si>
    <t>조사가격</t>
  </si>
  <si>
    <t>적용단가</t>
  </si>
  <si>
    <t>품목구분</t>
  </si>
  <si>
    <t>노임구분</t>
  </si>
  <si>
    <t>소수점처리</t>
  </si>
  <si>
    <t>천원</t>
  </si>
  <si>
    <t>별도</t>
  </si>
  <si>
    <t>수집상차도</t>
  </si>
  <si>
    <t>자재 60</t>
  </si>
  <si>
    <t>시공도</t>
  </si>
  <si>
    <t>견적서</t>
  </si>
  <si>
    <t>자재 94</t>
  </si>
  <si>
    <t>자재 95</t>
  </si>
  <si>
    <t>자재 96</t>
  </si>
  <si>
    <t>자재 107</t>
  </si>
  <si>
    <t>2</t>
  </si>
  <si>
    <t>B</t>
  </si>
  <si>
    <t>공 사 원 가 계 산 서</t>
  </si>
  <si>
    <t>공사명 : 한국문화예술위원회 나주청사 리모델링공사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</si>
  <si>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</si>
  <si>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</si>
  <si>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</si>
  <si>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</si>
  <si>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</si>
  <si>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</si>
  <si>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</si>
  <si>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</si>
  <si>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</si>
  <si>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</si>
  <si>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</si>
  <si>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</si>
  <si>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</si>
  <si>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</si>
  <si>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</si>
  <si>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</si>
  <si>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</si>
  <si>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</si>
  <si>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</si>
  <si>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15%</t>
  </si>
  <si>
    <t>10억미만/6개월이하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</si>
  <si>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</si>
  <si>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</si>
  <si>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</si>
  <si>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</si>
  <si>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</si>
  <si>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</si>
  <si>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</si>
  <si>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</si>
  <si>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</si>
  <si>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</si>
  <si>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</si>
  <si>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3.545%</t>
  </si>
  <si>
    <t>C7</t>
  </si>
  <si>
    <t>국민  연금  보험료</t>
  </si>
  <si>
    <t>직접노무비 * 4.5%</t>
  </si>
  <si>
    <t>C8</t>
  </si>
  <si>
    <t>퇴직  공제  부금비</t>
  </si>
  <si>
    <t>직접노무비 * 2.3%</t>
  </si>
  <si>
    <t>CA</t>
  </si>
  <si>
    <t>산업안전보건관리비</t>
  </si>
  <si>
    <t>(재료비+직노+관급자재비) * 3.11%</t>
  </si>
  <si>
    <t>CB</t>
  </si>
  <si>
    <t>노인장기요양보험료</t>
  </si>
  <si>
    <t>건강보험료 * 12.95%</t>
  </si>
  <si>
    <t>CG</t>
  </si>
  <si>
    <t>기   타    경   비</t>
  </si>
  <si>
    <t>(재료비+노무비) * 4.6%</t>
  </si>
  <si>
    <t>CH</t>
  </si>
  <si>
    <t>환  경  보  전  비</t>
  </si>
  <si>
    <t>(재료비+직노+경비) * 0.3%</t>
  </si>
  <si>
    <t>CK</t>
  </si>
  <si>
    <t>하도급지급보증수수료</t>
  </si>
  <si>
    <t>(재료비+직노+경비) * 0.081%</t>
  </si>
  <si>
    <t>최저가대상공사</t>
  </si>
  <si>
    <t>CL</t>
  </si>
  <si>
    <t>건설기계대여금지급보증서발급수수료</t>
  </si>
  <si>
    <t>(재료비+직노+경비) * 0.07%</t>
  </si>
  <si>
    <t>CS</t>
  </si>
  <si>
    <t>S1</t>
  </si>
  <si>
    <t>계</t>
  </si>
  <si>
    <t>D1</t>
  </si>
  <si>
    <t>일  반  관  리  비</t>
  </si>
  <si>
    <t>계 * 6%</t>
  </si>
  <si>
    <t>D2</t>
  </si>
  <si>
    <t>이              윤</t>
  </si>
  <si>
    <t>(노무비+경비+일반관리비) * 15%</t>
  </si>
  <si>
    <t>D7</t>
  </si>
  <si>
    <t>건설폐기물처리비</t>
  </si>
  <si>
    <t>D8</t>
  </si>
  <si>
    <t>작 업 부 산 물(철거)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</si>
  <si>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</si>
  <si>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</si>
  <si>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</si>
  <si>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</si>
  <si>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</si>
  <si>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</si>
  <si>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</si>
  <si>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</si>
  <si>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</si>
  <si>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</si>
  <si>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</si>
  <si>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</si>
  <si>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</si>
  <si>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</si>
  <si>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</si>
  <si>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</si>
  <si>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</si>
  <si>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</si>
  <si>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</si>
  <si>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</si>
  <si>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</si>
  <si>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</si>
  <si>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</si>
  <si>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</si>
  <si>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</si>
  <si>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</si>
  <si>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</si>
  <si>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</si>
  <si>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</si>
  <si>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</si>
  <si>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</si>
  <si>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</si>
  <si>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</si>
  <si>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</si>
  <si>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</si>
  <si>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</si>
  <si>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</si>
  <si>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</si>
  <si>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</si>
  <si>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</si>
  <si>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</si>
  <si>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</si>
  <si>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</si>
  <si>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도급자관급자재비</t>
  </si>
  <si>
    <t>DK</t>
  </si>
  <si>
    <t>관급자관급자재비</t>
  </si>
  <si>
    <t>DL</t>
  </si>
  <si>
    <t>지정폐기물처리비</t>
  </si>
  <si>
    <t>품  질  관  리  비</t>
  </si>
  <si>
    <t>안  전  관  리  비</t>
  </si>
  <si>
    <t>시  설  분  담  금</t>
  </si>
  <si>
    <t>DM</t>
  </si>
  <si>
    <t>D</t>
  </si>
  <si>
    <t>E</t>
  </si>
  <si>
    <t>....</t>
  </si>
  <si>
    <t>G</t>
  </si>
  <si>
    <t>H</t>
  </si>
  <si>
    <t>I</t>
  </si>
  <si>
    <t>J</t>
  </si>
  <si>
    <t>금속흡음타공보드 설치  알루미늄초미세타공판 4t  M2     ( 호표 145 )</t>
    <phoneticPr fontId="1" type="noConversion"/>
  </si>
  <si>
    <t>AL4T, 680*2000</t>
    <phoneticPr fontId="1" type="noConversion"/>
  </si>
  <si>
    <t>부자재(클립,행거 등)</t>
    <phoneticPr fontId="1" type="noConversion"/>
  </si>
  <si>
    <t>알루미늄 초미세타공판 4t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</si>
</sst>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,###"/>
    <numFmt numFmtId="177" formatCode="#,##0.00#"/>
    <numFmt numFmtId="178" formatCode="#,##0.0"/>
    <numFmt numFmtId="179" formatCode="#,##0.0;\-#,##0.0;#"/>
    <numFmt numFmtId="180" formatCode="#,##0;\-#,##0;#"/>
    <numFmt numFmtId="181" formatCode="#,##0.00#;\-#,##0.00#;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2" xfId="0" quotePrefix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5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0" fillId="0" borderId="5" xfId="0" quotePrefix="1" applyFont="1" applyBorder="1" applyAlignment="1">
      <alignment vertical="center" wrapText="1"/>
    </xf>
    <xf numFmtId="0" fontId="0" fillId="0" borderId="2" xfId="0" applyFont="1" applyBorder="1" applyAlignment="1">
      <alignment vertical="center"/>
    </xf>
    <xf numFmtId="0" fontId="0" fillId="0" borderId="3" xfId="0" quotePrefix="1" applyFont="1" applyBorder="1" applyAlignment="1">
      <alignment vertical="center"/>
    </xf>
    <xf numFmtId="0" fontId="0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quotePrefix="1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177" fontId="3" fillId="0" borderId="8" xfId="0" applyNumberFormat="1" applyFont="1" applyBorder="1">
      <alignment vertical="center"/>
    </xf>
    <xf numFmtId="177" fontId="3" fillId="0" borderId="10" xfId="0" applyNumberFormat="1" applyFont="1" applyBorder="1" applyAlignment="1">
      <alignment vertical="center" wrapText="1"/>
    </xf>
    <xf numFmtId="178" fontId="3" fillId="0" borderId="5" xfId="0" applyNumberFormat="1" applyFont="1" applyBorder="1" applyAlignment="1">
      <alignment vertical="center" wrapText="1"/>
    </xf>
    <xf numFmtId="178" fontId="3" fillId="0" borderId="8" xfId="0" applyNumberFormat="1" applyFont="1" applyBorder="1">
      <alignment vertical="center"/>
    </xf>
    <xf numFmtId="178" fontId="3" fillId="0" borderId="10" xfId="0" applyNumberFormat="1" applyFont="1" applyBorder="1" applyAlignment="1">
      <alignment vertical="center" wrapText="1"/>
    </xf>
    <xf numFmtId="0" fontId="5" fillId="0" borderId="5" xfId="0" quotePrefix="1" applyFont="1" applyBorder="1" applyAlignment="1">
      <alignment vertical="center" wrapText="1"/>
    </xf>
    <xf numFmtId="180" fontId="6" fillId="0" borderId="5" xfId="0" applyNumberFormat="1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0" borderId="6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vertical="center" wrapText="1"/>
    </xf>
    <xf numFmtId="179" fontId="6" fillId="0" borderId="1" xfId="0" applyNumberFormat="1" applyFont="1" applyBorder="1" applyAlignment="1">
      <alignment vertical="center" wrapText="1"/>
    </xf>
    <xf numFmtId="180" fontId="6" fillId="0" borderId="1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2" xfId="0" quotePrefix="1" applyFont="1" applyBorder="1" applyAlignment="1">
      <alignment vertical="center" wrapText="1"/>
    </xf>
    <xf numFmtId="180" fontId="6" fillId="0" borderId="12" xfId="0" applyNumberFormat="1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181" fontId="0" fillId="0" borderId="5" xfId="0" quotePrefix="1" applyNumberFormat="1" applyFont="1" applyBorder="1" applyAlignment="1">
      <alignment vertical="center" wrapText="1"/>
    </xf>
    <xf numFmtId="181" fontId="3" fillId="0" borderId="5" xfId="0" applyNumberFormat="1" applyFont="1" applyBorder="1" applyAlignment="1">
      <alignment vertical="center" wrapText="1"/>
    </xf>
    <xf numFmtId="181" fontId="0" fillId="0" borderId="0" xfId="0" applyNumberFormat="1" applyAlignment="1">
      <alignment vertical="center"/>
    </xf>
    <xf numFmtId="0" fontId="3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0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horizontal="distributed" vertical="center" wrapText="1"/>
    </xf>
    <xf numFmtId="0" fontId="0" fillId="0" borderId="0" xfId="0" quotePrefix="1">
      <alignment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2"/>
  <sheetViews>
    <sheetView tabSelected="1" view="pageBreakPreview" topLeftCell="B1" zoomScaleNormal="100" zoomScaleSheetLayoutView="100" workbookViewId="0">
      <selection activeCell="F13" sqref="F13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5.625" customWidth="1"/>
    <col min="7" max="7" width="30.625" customWidth="1"/>
  </cols>
  <sheetData>
    <row r="1" spans="1:7" ht="24" customHeight="1" x14ac:dyDescent="0.3">
      <c r="B1" s="45" t="s">
        <v>2801</v>
      </c>
      <c r="C1" s="45"/>
      <c r="D1" s="45"/>
      <c r="E1" s="45"/>
      <c r="F1" s="45"/>
      <c r="G1" s="45"/>
    </row>
    <row r="2" spans="1:7" ht="21.95" customHeight="1" x14ac:dyDescent="0.3">
      <c r="B2" s="46" t="s">
        <v>2802</v>
      </c>
      <c r="C2" s="46"/>
      <c r="D2" s="46"/>
      <c r="E2" s="46"/>
      <c r="F2" s="47"/>
      <c r="G2" s="47"/>
    </row>
    <row r="3" spans="1:7" ht="21.95" customHeight="1" x14ac:dyDescent="0.3">
      <c r="B3" s="48" t="s">
        <v>2803</v>
      </c>
      <c r="C3" s="44"/>
      <c r="D3" s="44"/>
      <c r="E3" s="43" t="s">
        <v>2804</v>
      </c>
      <c r="F3" s="43" t="s">
        <v>2805</v>
      </c>
      <c r="G3" s="43" t="s">
        <v>844</v>
      </c>
    </row>
    <row r="4" spans="1:7" ht="21.95" customHeight="1" x14ac:dyDescent="0.3">
      <c r="A4" s="1" t="s">
        <v>2810</v>
      </c>
      <c r="B4" s="49" t="s">
        <v>2806</v>
      </c>
      <c r="C4" s="49" t="s">
        <v>2807</v>
      </c>
      <c r="D4" s="43" t="s">
        <v>2811</v>
      </c>
      <c r="E4" s="15">
        <f>TRUNC(공종별집계표!F5, 0)</f>
        <v>0</v>
      </c>
      <c r="F4" s="13" t="s">
        <v>52</v>
      </c>
      <c r="G4" s="13" t="s">
        <v>52</v>
      </c>
    </row>
    <row r="5" spans="1:7" ht="21.95" customHeight="1" x14ac:dyDescent="0.3">
      <c r="A5" s="1" t="s">
        <v>2812</v>
      </c>
      <c r="B5" s="49"/>
      <c r="C5" s="49"/>
      <c r="D5" s="43" t="s">
        <v>2813</v>
      </c>
      <c r="E5" s="15">
        <v>0</v>
      </c>
      <c r="F5" s="13" t="s">
        <v>52</v>
      </c>
      <c r="G5" s="13" t="s">
        <v>52</v>
      </c>
    </row>
    <row r="6" spans="1:7" ht="21.95" customHeight="1" x14ac:dyDescent="0.3">
      <c r="A6" s="1" t="s">
        <v>2814</v>
      </c>
      <c r="B6" s="49"/>
      <c r="C6" s="49"/>
      <c r="D6" s="43" t="s">
        <v>2815</v>
      </c>
      <c r="E6" s="15">
        <v>0</v>
      </c>
      <c r="F6" s="13" t="s">
        <v>52</v>
      </c>
      <c r="G6" s="13" t="s">
        <v>52</v>
      </c>
    </row>
    <row r="7" spans="1:7" ht="21.95" customHeight="1" x14ac:dyDescent="0.3">
      <c r="A7" s="1" t="s">
        <v>2816</v>
      </c>
      <c r="B7" s="49"/>
      <c r="C7" s="49"/>
      <c r="D7" s="43" t="s">
        <v>2817</v>
      </c>
      <c r="E7" s="15">
        <f>TRUNC(E4+E5-E6, 0)</f>
        <v>0</v>
      </c>
      <c r="F7" s="13" t="s">
        <v>52</v>
      </c>
      <c r="G7" s="13" t="s">
        <v>52</v>
      </c>
    </row>
    <row r="8" spans="1:7" ht="21.95" customHeight="1" x14ac:dyDescent="0.3">
      <c r="A8" s="1" t="s">
        <v>2818</v>
      </c>
      <c r="B8" s="49"/>
      <c r="C8" s="49" t="s">
        <v>2808</v>
      </c>
      <c r="D8" s="43" t="s">
        <v>2819</v>
      </c>
      <c r="E8" s="15">
        <f>TRUNC(공종별집계표!H5, 0)</f>
        <v>0</v>
      </c>
      <c r="F8" s="13" t="s">
        <v>52</v>
      </c>
      <c r="G8" s="13" t="s">
        <v>52</v>
      </c>
    </row>
    <row r="9" spans="1:7" ht="21.95" customHeight="1" x14ac:dyDescent="0.3">
      <c r="A9" s="1" t="s">
        <v>2820</v>
      </c>
      <c r="B9" s="49"/>
      <c r="C9" s="49"/>
      <c r="D9" s="43" t="s">
        <v>2821</v>
      </c>
      <c r="E9" s="15">
        <f>TRUNC(E8*0.15, 0)</f>
        <v>0</v>
      </c>
      <c r="F9" s="13" t="s">
        <v>2822</v>
      </c>
      <c r="G9" s="13" t="s">
        <v>2823</v>
      </c>
    </row>
    <row r="10" spans="1:7" ht="21.95" customHeight="1" x14ac:dyDescent="0.3">
      <c r="A10" s="1" t="s">
        <v>2824</v>
      </c>
      <c r="B10" s="49"/>
      <c r="C10" s="49"/>
      <c r="D10" s="43" t="s">
        <v>2817</v>
      </c>
      <c r="E10" s="15">
        <f>TRUNC(E8+E9, 0)</f>
        <v>0</v>
      </c>
      <c r="F10" s="13" t="s">
        <v>52</v>
      </c>
      <c r="G10" s="13" t="s">
        <v>52</v>
      </c>
    </row>
    <row r="11" spans="1:7" ht="21.95" customHeight="1" x14ac:dyDescent="0.3">
      <c r="A11" s="1" t="s">
        <v>2825</v>
      </c>
      <c r="B11" s="49"/>
      <c r="C11" s="49" t="s">
        <v>2809</v>
      </c>
      <c r="D11" s="43" t="s">
        <v>2826</v>
      </c>
      <c r="E11" s="15">
        <f>TRUNC(공종별집계표!J5, 0)</f>
        <v>0</v>
      </c>
      <c r="F11" s="13" t="s">
        <v>52</v>
      </c>
      <c r="G11" s="13" t="s">
        <v>52</v>
      </c>
    </row>
    <row r="12" spans="1:7" ht="21.95" customHeight="1" x14ac:dyDescent="0.3">
      <c r="A12" s="1" t="s">
        <v>2827</v>
      </c>
      <c r="B12" s="49"/>
      <c r="C12" s="49"/>
      <c r="D12" s="43" t="s">
        <v>2828</v>
      </c>
      <c r="E12" s="15">
        <f>TRUNC(E10*0.0356, 0)</f>
        <v>0</v>
      </c>
      <c r="F12" s="13" t="s">
        <v>2829</v>
      </c>
      <c r="G12" s="13" t="s">
        <v>52</v>
      </c>
    </row>
    <row r="13" spans="1:7" ht="21.95" customHeight="1" x14ac:dyDescent="0.3">
      <c r="A13" s="1" t="s">
        <v>2830</v>
      </c>
      <c r="B13" s="49"/>
      <c r="C13" s="49"/>
      <c r="D13" s="43" t="s">
        <v>2831</v>
      </c>
      <c r="E13" s="15">
        <f>TRUNC(E10*0.0101, 0)</f>
        <v>0</v>
      </c>
      <c r="F13" s="13" t="s">
        <v>2832</v>
      </c>
      <c r="G13" s="13" t="s">
        <v>52</v>
      </c>
    </row>
    <row r="14" spans="1:7" ht="21.95" customHeight="1" x14ac:dyDescent="0.3">
      <c r="A14" s="1" t="s">
        <v>2833</v>
      </c>
      <c r="B14" s="49"/>
      <c r="C14" s="49"/>
      <c r="D14" s="43" t="s">
        <v>2834</v>
      </c>
      <c r="E14" s="15">
        <f>TRUNC(E8*0.03545, 0)</f>
        <v>0</v>
      </c>
      <c r="F14" s="13" t="s">
        <v>2835</v>
      </c>
      <c r="G14" s="13" t="s">
        <v>52</v>
      </c>
    </row>
    <row r="15" spans="1:7" ht="21.95" customHeight="1" x14ac:dyDescent="0.3">
      <c r="A15" s="1" t="s">
        <v>2836</v>
      </c>
      <c r="B15" s="49"/>
      <c r="C15" s="49"/>
      <c r="D15" s="43" t="s">
        <v>2837</v>
      </c>
      <c r="E15" s="15">
        <f>TRUNC(E8*0.045, 0)</f>
        <v>0</v>
      </c>
      <c r="F15" s="13" t="s">
        <v>2838</v>
      </c>
      <c r="G15" s="13" t="s">
        <v>52</v>
      </c>
    </row>
    <row r="16" spans="1:7" ht="21.95" customHeight="1" x14ac:dyDescent="0.3">
      <c r="A16" s="1" t="s">
        <v>2839</v>
      </c>
      <c r="B16" s="49"/>
      <c r="C16" s="49"/>
      <c r="D16" s="43" t="s">
        <v>2840</v>
      </c>
      <c r="E16" s="15">
        <f>TRUNC(E8*0.023, 0)</f>
        <v>0</v>
      </c>
      <c r="F16" s="13" t="s">
        <v>2841</v>
      </c>
      <c r="G16" s="13" t="s">
        <v>52</v>
      </c>
    </row>
    <row r="17" spans="1:7" ht="21.95" customHeight="1" x14ac:dyDescent="0.3">
      <c r="A17" s="1" t="s">
        <v>2842</v>
      </c>
      <c r="B17" s="49"/>
      <c r="C17" s="49"/>
      <c r="D17" s="43" t="s">
        <v>2843</v>
      </c>
      <c r="E17" s="15">
        <f>TRUNC((E7+E8+(0/1.1))*0.0311, 0)</f>
        <v>0</v>
      </c>
      <c r="F17" s="13" t="s">
        <v>2844</v>
      </c>
      <c r="G17" s="13" t="s">
        <v>52</v>
      </c>
    </row>
    <row r="18" spans="1:7" ht="21.95" customHeight="1" x14ac:dyDescent="0.3">
      <c r="A18" s="1" t="s">
        <v>2845</v>
      </c>
      <c r="B18" s="49"/>
      <c r="C18" s="49"/>
      <c r="D18" s="43" t="s">
        <v>2846</v>
      </c>
      <c r="E18" s="15">
        <f>TRUNC(E14*0.1295, 0)</f>
        <v>0</v>
      </c>
      <c r="F18" s="13" t="s">
        <v>2847</v>
      </c>
      <c r="G18" s="13" t="s">
        <v>52</v>
      </c>
    </row>
    <row r="19" spans="1:7" ht="21.95" customHeight="1" x14ac:dyDescent="0.3">
      <c r="A19" s="1" t="s">
        <v>2848</v>
      </c>
      <c r="B19" s="49"/>
      <c r="C19" s="49"/>
      <c r="D19" s="43" t="s">
        <v>2849</v>
      </c>
      <c r="E19" s="15">
        <f>TRUNC((E7+E10)*0.046, 0)</f>
        <v>0</v>
      </c>
      <c r="F19" s="13" t="s">
        <v>2850</v>
      </c>
      <c r="G19" s="13" t="s">
        <v>52</v>
      </c>
    </row>
    <row r="20" spans="1:7" ht="21.95" customHeight="1" x14ac:dyDescent="0.3">
      <c r="A20" s="1" t="s">
        <v>2851</v>
      </c>
      <c r="B20" s="49"/>
      <c r="C20" s="49"/>
      <c r="D20" s="43" t="s">
        <v>2852</v>
      </c>
      <c r="E20" s="15">
        <f>TRUNC((E7+E8+E11)*0.003, 0)</f>
        <v>0</v>
      </c>
      <c r="F20" s="13" t="s">
        <v>2853</v>
      </c>
      <c r="G20" s="13" t="s">
        <v>52</v>
      </c>
    </row>
    <row r="21" spans="1:7" ht="21.95" customHeight="1" x14ac:dyDescent="0.3">
      <c r="A21" s="1" t="s">
        <v>2854</v>
      </c>
      <c r="B21" s="49"/>
      <c r="C21" s="49"/>
      <c r="D21" s="43" t="s">
        <v>2855</v>
      </c>
      <c r="E21" s="15">
        <f>TRUNC((E7+E8+E11)*0.00081, 0)</f>
        <v>0</v>
      </c>
      <c r="F21" s="13" t="s">
        <v>2856</v>
      </c>
      <c r="G21" s="13" t="s">
        <v>2857</v>
      </c>
    </row>
    <row r="22" spans="1:7" ht="21.95" customHeight="1" x14ac:dyDescent="0.3">
      <c r="A22" s="1" t="s">
        <v>2858</v>
      </c>
      <c r="B22" s="49"/>
      <c r="C22" s="49"/>
      <c r="D22" s="43" t="s">
        <v>2859</v>
      </c>
      <c r="E22" s="15">
        <f>TRUNC((E7+E8+E11)*0.0007, 0)</f>
        <v>0</v>
      </c>
      <c r="F22" s="13" t="s">
        <v>2860</v>
      </c>
      <c r="G22" s="13" t="s">
        <v>52</v>
      </c>
    </row>
    <row r="23" spans="1:7" ht="21.95" customHeight="1" x14ac:dyDescent="0.3">
      <c r="A23" s="1" t="s">
        <v>2861</v>
      </c>
      <c r="B23" s="49"/>
      <c r="C23" s="49"/>
      <c r="D23" s="43" t="s">
        <v>2817</v>
      </c>
      <c r="E23" s="15">
        <f>TRUNC(E11+E12+E13+E14+E15+E16+E17+E18+E19+E20+E21+E22, 0)</f>
        <v>0</v>
      </c>
      <c r="F23" s="13" t="s">
        <v>52</v>
      </c>
      <c r="G23" s="13" t="s">
        <v>52</v>
      </c>
    </row>
    <row r="24" spans="1:7" ht="21.95" customHeight="1" x14ac:dyDescent="0.3">
      <c r="A24" s="1" t="s">
        <v>2862</v>
      </c>
      <c r="B24" s="44" t="s">
        <v>2863</v>
      </c>
      <c r="C24" s="44"/>
      <c r="D24" s="44"/>
      <c r="E24" s="15">
        <f>TRUNC(E7+E10+E23, 0)</f>
        <v>0</v>
      </c>
      <c r="F24" s="13" t="s">
        <v>52</v>
      </c>
      <c r="G24" s="13" t="s">
        <v>52</v>
      </c>
    </row>
    <row r="25" spans="1:7" ht="21.95" customHeight="1" x14ac:dyDescent="0.3">
      <c r="A25" s="1" t="s">
        <v>2864</v>
      </c>
      <c r="B25" s="44" t="s">
        <v>2865</v>
      </c>
      <c r="C25" s="44"/>
      <c r="D25" s="44"/>
      <c r="E25" s="15">
        <f>TRUNC(E24*0.06, 0)</f>
        <v>0</v>
      </c>
      <c r="F25" s="13" t="s">
        <v>2866</v>
      </c>
      <c r="G25" s="13" t="s">
        <v>52</v>
      </c>
    </row>
    <row r="26" spans="1:7" ht="21.95" customHeight="1" x14ac:dyDescent="0.3">
      <c r="A26" s="1" t="s">
        <v>2867</v>
      </c>
      <c r="B26" s="44" t="s">
        <v>2868</v>
      </c>
      <c r="C26" s="44"/>
      <c r="D26" s="44"/>
      <c r="E26" s="15">
        <f>TRUNC((E10+E23+E25)*0.15, 0)</f>
        <v>0</v>
      </c>
      <c r="F26" s="13" t="s">
        <v>2869</v>
      </c>
      <c r="G26" s="13" t="s">
        <v>52</v>
      </c>
    </row>
    <row r="27" spans="1:7" ht="21.95" customHeight="1" x14ac:dyDescent="0.3">
      <c r="A27" s="1" t="s">
        <v>2870</v>
      </c>
      <c r="B27" s="44" t="s">
        <v>2871</v>
      </c>
      <c r="C27" s="44"/>
      <c r="D27" s="44"/>
      <c r="E27" s="15">
        <f>TRUNC(공종별집계표!T25+공종별집계표!T31, 0)</f>
        <v>0</v>
      </c>
      <c r="F27" s="13" t="s">
        <v>52</v>
      </c>
      <c r="G27" s="13" t="s">
        <v>52</v>
      </c>
    </row>
    <row r="28" spans="1:7" ht="21.95" customHeight="1" x14ac:dyDescent="0.3">
      <c r="A28" s="1" t="s">
        <v>2872</v>
      </c>
      <c r="B28" s="44" t="s">
        <v>2873</v>
      </c>
      <c r="C28" s="44"/>
      <c r="D28" s="44"/>
      <c r="E28" s="15">
        <f>TRUNC(공종별집계표!T24, 0)</f>
        <v>0</v>
      </c>
      <c r="F28" s="13" t="s">
        <v>52</v>
      </c>
      <c r="G28" s="13" t="s">
        <v>52</v>
      </c>
    </row>
    <row r="29" spans="1:7" ht="21.95" customHeight="1" x14ac:dyDescent="0.3">
      <c r="A29" s="1" t="s">
        <v>2874</v>
      </c>
      <c r="B29" s="44" t="s">
        <v>2875</v>
      </c>
      <c r="C29" s="44"/>
      <c r="D29" s="44"/>
      <c r="E29" s="15">
        <f>TRUNC(E24+E25+E26+E27+E28, 0)</f>
        <v>0</v>
      </c>
      <c r="F29" s="13" t="s">
        <v>52</v>
      </c>
      <c r="G29" s="13" t="s">
        <v>52</v>
      </c>
    </row>
    <row r="30" spans="1:7" ht="21.95" customHeight="1" x14ac:dyDescent="0.3">
      <c r="A30" s="1" t="s">
        <v>2876</v>
      </c>
      <c r="B30" s="44" t="s">
        <v>2877</v>
      </c>
      <c r="C30" s="44"/>
      <c r="D30" s="44"/>
      <c r="E30" s="15">
        <f>TRUNC(E29*0.1, 0)</f>
        <v>0</v>
      </c>
      <c r="F30" s="13" t="s">
        <v>2878</v>
      </c>
      <c r="G30" s="13" t="s">
        <v>52</v>
      </c>
    </row>
    <row r="31" spans="1:7" ht="21.95" customHeight="1" x14ac:dyDescent="0.3">
      <c r="A31" s="1" t="s">
        <v>2879</v>
      </c>
      <c r="B31" s="44" t="s">
        <v>2880</v>
      </c>
      <c r="C31" s="44"/>
      <c r="D31" s="44"/>
      <c r="E31" s="15">
        <f>TRUNC(E29+E30, 0)</f>
        <v>0</v>
      </c>
      <c r="F31" s="13" t="s">
        <v>52</v>
      </c>
      <c r="G31" s="13" t="s">
        <v>52</v>
      </c>
    </row>
    <row r="32" spans="1:7" ht="21.95" customHeight="1" x14ac:dyDescent="0.3">
      <c r="A32" s="1" t="s">
        <v>2881</v>
      </c>
      <c r="B32" s="44" t="s">
        <v>2882</v>
      </c>
      <c r="C32" s="44"/>
      <c r="D32" s="44"/>
      <c r="E32" s="15">
        <f>TRUNC(E31+0, 0)</f>
        <v>0</v>
      </c>
      <c r="F32" s="13" t="s">
        <v>52</v>
      </c>
      <c r="G32" s="13" t="s">
        <v>52</v>
      </c>
    </row>
  </sheetData>
  <mergeCells count="17">
    <mergeCell ref="B1:G1"/>
    <mergeCell ref="B2:E2"/>
    <mergeCell ref="F2:G2"/>
    <mergeCell ref="B3:D3"/>
    <mergeCell ref="B4:B23"/>
    <mergeCell ref="C4:C7"/>
    <mergeCell ref="C8:C10"/>
    <mergeCell ref="C11:C23"/>
    <mergeCell ref="B30:D30"/>
    <mergeCell ref="B31:D31"/>
    <mergeCell ref="B32:D32"/>
    <mergeCell ref="B24:D24"/>
    <mergeCell ref="B25:D25"/>
    <mergeCell ref="B26:D26"/>
    <mergeCell ref="B27:D27"/>
    <mergeCell ref="B28:D28"/>
    <mergeCell ref="B29:D29"/>
  </mergeCells>
  <phoneticPr fontId="1" type="noConversion"/>
  <pageMargins left="0.78740157480314965" right="0.39370078740157483" top="0.39370078740157483" bottom="0.39370078740157483" header="0" footer="0"/>
  <pageSetup paperSize="9" scale="7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2"/>
  <sheetViews>
    <sheetView view="pageBreakPreview" zoomScale="75" zoomScaleNormal="100" zoomScaleSheetLayoutView="75" workbookViewId="0">
      <selection activeCell="E8" sqref="E8"/>
    </sheetView>
  </sheetViews>
  <sheetFormatPr defaultRowHeight="16.5" x14ac:dyDescent="0.3"/>
  <cols>
    <col min="1" max="1" width="40.625" customWidth="1"/>
    <col min="2" max="2" width="15.625" customWidth="1"/>
    <col min="3" max="4" width="4.625" customWidth="1"/>
    <col min="5" max="12" width="14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51" t="s">
        <v>2</v>
      </c>
      <c r="B3" s="51" t="s">
        <v>3</v>
      </c>
      <c r="C3" s="51" t="s">
        <v>4</v>
      </c>
      <c r="D3" s="51" t="s">
        <v>5</v>
      </c>
      <c r="E3" s="51" t="s">
        <v>6</v>
      </c>
      <c r="F3" s="51"/>
      <c r="G3" s="51" t="s">
        <v>9</v>
      </c>
      <c r="H3" s="51"/>
      <c r="I3" s="51" t="s">
        <v>10</v>
      </c>
      <c r="J3" s="51"/>
      <c r="K3" s="51" t="s">
        <v>11</v>
      </c>
      <c r="L3" s="51"/>
      <c r="M3" s="51" t="s">
        <v>12</v>
      </c>
      <c r="N3" s="50" t="s">
        <v>13</v>
      </c>
      <c r="O3" s="50" t="s">
        <v>14</v>
      </c>
      <c r="P3" s="50" t="s">
        <v>15</v>
      </c>
      <c r="Q3" s="50" t="s">
        <v>16</v>
      </c>
      <c r="R3" s="50" t="s">
        <v>17</v>
      </c>
      <c r="S3" s="50" t="s">
        <v>18</v>
      </c>
      <c r="T3" s="50" t="s">
        <v>19</v>
      </c>
    </row>
    <row r="4" spans="1:20" ht="30" customHeight="1" x14ac:dyDescent="0.3">
      <c r="A4" s="52"/>
      <c r="B4" s="52"/>
      <c r="C4" s="52"/>
      <c r="D4" s="52"/>
      <c r="E4" s="12" t="s">
        <v>7</v>
      </c>
      <c r="F4" s="12" t="s">
        <v>8</v>
      </c>
      <c r="G4" s="12" t="s">
        <v>7</v>
      </c>
      <c r="H4" s="12" t="s">
        <v>8</v>
      </c>
      <c r="I4" s="12" t="s">
        <v>7</v>
      </c>
      <c r="J4" s="12" t="s">
        <v>8</v>
      </c>
      <c r="K4" s="12" t="s">
        <v>7</v>
      </c>
      <c r="L4" s="12" t="s">
        <v>8</v>
      </c>
      <c r="M4" s="52"/>
      <c r="N4" s="50"/>
      <c r="O4" s="50"/>
      <c r="P4" s="50"/>
      <c r="Q4" s="50"/>
      <c r="R4" s="50"/>
      <c r="S4" s="50"/>
      <c r="T4" s="50"/>
    </row>
    <row r="5" spans="1:20" ht="30" customHeight="1" x14ac:dyDescent="0.3">
      <c r="A5" s="13" t="s">
        <v>51</v>
      </c>
      <c r="B5" s="13" t="s">
        <v>52</v>
      </c>
      <c r="C5" s="13" t="s">
        <v>52</v>
      </c>
      <c r="D5" s="14">
        <v>1</v>
      </c>
      <c r="E5" s="15">
        <f>F6+F26</f>
        <v>0</v>
      </c>
      <c r="F5" s="15">
        <f>E5*D5</f>
        <v>0</v>
      </c>
      <c r="G5" s="15">
        <f>H6+H26</f>
        <v>0</v>
      </c>
      <c r="H5" s="15">
        <f t="shared" ref="H5:H31" si="0">G5*D5</f>
        <v>0</v>
      </c>
      <c r="I5" s="15">
        <f>J6+J26</f>
        <v>0</v>
      </c>
      <c r="J5" s="15">
        <f t="shared" ref="J5:J31" si="1">I5*D5</f>
        <v>0</v>
      </c>
      <c r="K5" s="15">
        <f t="shared" ref="K5:K31" si="2">E5+G5+I5</f>
        <v>0</v>
      </c>
      <c r="L5" s="15">
        <f t="shared" ref="L5:L31" si="3">F5+H5+J5</f>
        <v>0</v>
      </c>
      <c r="M5" s="13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11"/>
    </row>
    <row r="6" spans="1:20" ht="30" customHeight="1" x14ac:dyDescent="0.3">
      <c r="A6" s="13" t="s">
        <v>54</v>
      </c>
      <c r="B6" s="13" t="s">
        <v>52</v>
      </c>
      <c r="C6" s="13" t="s">
        <v>52</v>
      </c>
      <c r="D6" s="14">
        <v>1</v>
      </c>
      <c r="E6" s="15">
        <f>F7+F8+F9+F10+F11+F12+F13+F14+F15+F16+F17+F18+F19+F20+F21+F22+F23</f>
        <v>0</v>
      </c>
      <c r="F6" s="15">
        <f t="shared" ref="F5:F31" si="4">E6*D6</f>
        <v>0</v>
      </c>
      <c r="G6" s="15">
        <f>H7+H8+H9+H10+H11+H12+H13+H14+H15+H16+H17+H18+H19+H20+H21+H22+H23</f>
        <v>0</v>
      </c>
      <c r="H6" s="15">
        <f t="shared" si="0"/>
        <v>0</v>
      </c>
      <c r="I6" s="15">
        <f>J7+J8+J9+J10+J11+J12+J13+J14+J15+J16+J17+J18+J19+J20+J21+J22+J23</f>
        <v>0</v>
      </c>
      <c r="J6" s="15">
        <f t="shared" si="1"/>
        <v>0</v>
      </c>
      <c r="K6" s="15">
        <f t="shared" si="2"/>
        <v>0</v>
      </c>
      <c r="L6" s="15">
        <f t="shared" si="3"/>
        <v>0</v>
      </c>
      <c r="M6" s="13" t="s">
        <v>52</v>
      </c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11"/>
    </row>
    <row r="7" spans="1:20" ht="30" customHeight="1" x14ac:dyDescent="0.3">
      <c r="A7" s="13" t="s">
        <v>56</v>
      </c>
      <c r="B7" s="13" t="s">
        <v>52</v>
      </c>
      <c r="C7" s="13" t="s">
        <v>52</v>
      </c>
      <c r="D7" s="14">
        <v>1</v>
      </c>
      <c r="E7" s="15">
        <f>공종별내역서!F29</f>
        <v>0</v>
      </c>
      <c r="F7" s="15">
        <f t="shared" si="4"/>
        <v>0</v>
      </c>
      <c r="G7" s="15">
        <f>공종별내역서!H29</f>
        <v>0</v>
      </c>
      <c r="H7" s="15">
        <f t="shared" si="0"/>
        <v>0</v>
      </c>
      <c r="I7" s="15">
        <f>공종별내역서!J29</f>
        <v>0</v>
      </c>
      <c r="J7" s="15">
        <f t="shared" si="1"/>
        <v>0</v>
      </c>
      <c r="K7" s="15">
        <f t="shared" si="2"/>
        <v>0</v>
      </c>
      <c r="L7" s="15">
        <f t="shared" si="3"/>
        <v>0</v>
      </c>
      <c r="M7" s="13" t="s">
        <v>52</v>
      </c>
      <c r="N7" s="2" t="s">
        <v>57</v>
      </c>
      <c r="O7" s="2" t="s">
        <v>52</v>
      </c>
      <c r="P7" s="2" t="s">
        <v>55</v>
      </c>
      <c r="Q7" s="2" t="s">
        <v>52</v>
      </c>
      <c r="R7" s="3">
        <v>3</v>
      </c>
      <c r="S7" s="2" t="s">
        <v>52</v>
      </c>
      <c r="T7" s="11"/>
    </row>
    <row r="8" spans="1:20" ht="30" customHeight="1" x14ac:dyDescent="0.3">
      <c r="A8" s="13" t="s">
        <v>93</v>
      </c>
      <c r="B8" s="13" t="s">
        <v>52</v>
      </c>
      <c r="C8" s="13" t="s">
        <v>52</v>
      </c>
      <c r="D8" s="14">
        <v>1</v>
      </c>
      <c r="E8" s="15">
        <f>공종별내역서!F55</f>
        <v>0</v>
      </c>
      <c r="F8" s="15">
        <f t="shared" si="4"/>
        <v>0</v>
      </c>
      <c r="G8" s="15">
        <f>공종별내역서!H55</f>
        <v>0</v>
      </c>
      <c r="H8" s="15">
        <f t="shared" si="0"/>
        <v>0</v>
      </c>
      <c r="I8" s="15">
        <f>공종별내역서!J55</f>
        <v>0</v>
      </c>
      <c r="J8" s="15">
        <f t="shared" si="1"/>
        <v>0</v>
      </c>
      <c r="K8" s="15">
        <f t="shared" si="2"/>
        <v>0</v>
      </c>
      <c r="L8" s="15">
        <f t="shared" si="3"/>
        <v>0</v>
      </c>
      <c r="M8" s="13" t="s">
        <v>52</v>
      </c>
      <c r="N8" s="2" t="s">
        <v>94</v>
      </c>
      <c r="O8" s="2" t="s">
        <v>52</v>
      </c>
      <c r="P8" s="2" t="s">
        <v>55</v>
      </c>
      <c r="Q8" s="2" t="s">
        <v>52</v>
      </c>
      <c r="R8" s="3">
        <v>3</v>
      </c>
      <c r="S8" s="2" t="s">
        <v>52</v>
      </c>
      <c r="T8" s="11"/>
    </row>
    <row r="9" spans="1:20" ht="30" customHeight="1" x14ac:dyDescent="0.3">
      <c r="A9" s="13" t="s">
        <v>116</v>
      </c>
      <c r="B9" s="13" t="s">
        <v>52</v>
      </c>
      <c r="C9" s="13" t="s">
        <v>52</v>
      </c>
      <c r="D9" s="14">
        <v>1</v>
      </c>
      <c r="E9" s="15">
        <f>공종별내역서!F81</f>
        <v>0</v>
      </c>
      <c r="F9" s="15">
        <f t="shared" si="4"/>
        <v>0</v>
      </c>
      <c r="G9" s="15">
        <f>공종별내역서!H81</f>
        <v>0</v>
      </c>
      <c r="H9" s="15">
        <f t="shared" si="0"/>
        <v>0</v>
      </c>
      <c r="I9" s="15">
        <f>공종별내역서!J81</f>
        <v>0</v>
      </c>
      <c r="J9" s="15">
        <f t="shared" si="1"/>
        <v>0</v>
      </c>
      <c r="K9" s="15">
        <f t="shared" si="2"/>
        <v>0</v>
      </c>
      <c r="L9" s="15">
        <f t="shared" si="3"/>
        <v>0</v>
      </c>
      <c r="M9" s="13" t="s">
        <v>52</v>
      </c>
      <c r="N9" s="2" t="s">
        <v>117</v>
      </c>
      <c r="O9" s="2" t="s">
        <v>52</v>
      </c>
      <c r="P9" s="2" t="s">
        <v>55</v>
      </c>
      <c r="Q9" s="2" t="s">
        <v>52</v>
      </c>
      <c r="R9" s="3">
        <v>3</v>
      </c>
      <c r="S9" s="2" t="s">
        <v>52</v>
      </c>
      <c r="T9" s="11"/>
    </row>
    <row r="10" spans="1:20" ht="30" customHeight="1" x14ac:dyDescent="0.3">
      <c r="A10" s="13" t="s">
        <v>161</v>
      </c>
      <c r="B10" s="13" t="s">
        <v>52</v>
      </c>
      <c r="C10" s="13" t="s">
        <v>52</v>
      </c>
      <c r="D10" s="14">
        <v>1</v>
      </c>
      <c r="E10" s="15">
        <f>공종별내역서!F107</f>
        <v>0</v>
      </c>
      <c r="F10" s="15">
        <f t="shared" si="4"/>
        <v>0</v>
      </c>
      <c r="G10" s="15">
        <f>공종별내역서!H107</f>
        <v>0</v>
      </c>
      <c r="H10" s="15">
        <f t="shared" si="0"/>
        <v>0</v>
      </c>
      <c r="I10" s="15">
        <f>공종별내역서!J107</f>
        <v>0</v>
      </c>
      <c r="J10" s="15">
        <f t="shared" si="1"/>
        <v>0</v>
      </c>
      <c r="K10" s="15">
        <f t="shared" si="2"/>
        <v>0</v>
      </c>
      <c r="L10" s="15">
        <f t="shared" si="3"/>
        <v>0</v>
      </c>
      <c r="M10" s="13" t="s">
        <v>52</v>
      </c>
      <c r="N10" s="2" t="s">
        <v>162</v>
      </c>
      <c r="O10" s="2" t="s">
        <v>52</v>
      </c>
      <c r="P10" s="2" t="s">
        <v>55</v>
      </c>
      <c r="Q10" s="2" t="s">
        <v>52</v>
      </c>
      <c r="R10" s="3">
        <v>3</v>
      </c>
      <c r="S10" s="2" t="s">
        <v>52</v>
      </c>
      <c r="T10" s="11"/>
    </row>
    <row r="11" spans="1:20" ht="30" customHeight="1" x14ac:dyDescent="0.3">
      <c r="A11" s="13" t="s">
        <v>168</v>
      </c>
      <c r="B11" s="13" t="s">
        <v>52</v>
      </c>
      <c r="C11" s="13" t="s">
        <v>52</v>
      </c>
      <c r="D11" s="14">
        <v>1</v>
      </c>
      <c r="E11" s="15">
        <f>공종별내역서!F133</f>
        <v>0</v>
      </c>
      <c r="F11" s="15">
        <f t="shared" si="4"/>
        <v>0</v>
      </c>
      <c r="G11" s="15">
        <f>공종별내역서!H133</f>
        <v>0</v>
      </c>
      <c r="H11" s="15">
        <f t="shared" si="0"/>
        <v>0</v>
      </c>
      <c r="I11" s="15">
        <f>공종별내역서!J133</f>
        <v>0</v>
      </c>
      <c r="J11" s="15">
        <f t="shared" si="1"/>
        <v>0</v>
      </c>
      <c r="K11" s="15">
        <f t="shared" si="2"/>
        <v>0</v>
      </c>
      <c r="L11" s="15">
        <f t="shared" si="3"/>
        <v>0</v>
      </c>
      <c r="M11" s="13" t="s">
        <v>52</v>
      </c>
      <c r="N11" s="2" t="s">
        <v>169</v>
      </c>
      <c r="O11" s="2" t="s">
        <v>52</v>
      </c>
      <c r="P11" s="2" t="s">
        <v>55</v>
      </c>
      <c r="Q11" s="2" t="s">
        <v>52</v>
      </c>
      <c r="R11" s="3">
        <v>3</v>
      </c>
      <c r="S11" s="2" t="s">
        <v>52</v>
      </c>
      <c r="T11" s="11"/>
    </row>
    <row r="12" spans="1:20" ht="30" customHeight="1" x14ac:dyDescent="0.3">
      <c r="A12" s="13" t="s">
        <v>180</v>
      </c>
      <c r="B12" s="13" t="s">
        <v>52</v>
      </c>
      <c r="C12" s="13" t="s">
        <v>52</v>
      </c>
      <c r="D12" s="14">
        <v>1</v>
      </c>
      <c r="E12" s="15">
        <f>공종별내역서!F159</f>
        <v>0</v>
      </c>
      <c r="F12" s="15">
        <f t="shared" si="4"/>
        <v>0</v>
      </c>
      <c r="G12" s="15">
        <f>공종별내역서!H159</f>
        <v>0</v>
      </c>
      <c r="H12" s="15">
        <f t="shared" si="0"/>
        <v>0</v>
      </c>
      <c r="I12" s="15">
        <f>공종별내역서!J159</f>
        <v>0</v>
      </c>
      <c r="J12" s="15">
        <f t="shared" si="1"/>
        <v>0</v>
      </c>
      <c r="K12" s="15">
        <f t="shared" si="2"/>
        <v>0</v>
      </c>
      <c r="L12" s="15">
        <f t="shared" si="3"/>
        <v>0</v>
      </c>
      <c r="M12" s="13" t="s">
        <v>52</v>
      </c>
      <c r="N12" s="2" t="s">
        <v>181</v>
      </c>
      <c r="O12" s="2" t="s">
        <v>52</v>
      </c>
      <c r="P12" s="2" t="s">
        <v>55</v>
      </c>
      <c r="Q12" s="2" t="s">
        <v>52</v>
      </c>
      <c r="R12" s="3">
        <v>3</v>
      </c>
      <c r="S12" s="2" t="s">
        <v>52</v>
      </c>
      <c r="T12" s="11"/>
    </row>
    <row r="13" spans="1:20" ht="30" customHeight="1" x14ac:dyDescent="0.3">
      <c r="A13" s="13" t="s">
        <v>264</v>
      </c>
      <c r="B13" s="13" t="s">
        <v>52</v>
      </c>
      <c r="C13" s="13" t="s">
        <v>52</v>
      </c>
      <c r="D13" s="14">
        <v>1</v>
      </c>
      <c r="E13" s="15">
        <f>공종별내역서!F185</f>
        <v>0</v>
      </c>
      <c r="F13" s="15">
        <f t="shared" si="4"/>
        <v>0</v>
      </c>
      <c r="G13" s="15">
        <f>공종별내역서!H185</f>
        <v>0</v>
      </c>
      <c r="H13" s="15">
        <f t="shared" si="0"/>
        <v>0</v>
      </c>
      <c r="I13" s="15">
        <f>공종별내역서!J185</f>
        <v>0</v>
      </c>
      <c r="J13" s="15">
        <f t="shared" si="1"/>
        <v>0</v>
      </c>
      <c r="K13" s="15">
        <f t="shared" si="2"/>
        <v>0</v>
      </c>
      <c r="L13" s="15">
        <f t="shared" si="3"/>
        <v>0</v>
      </c>
      <c r="M13" s="13" t="s">
        <v>52</v>
      </c>
      <c r="N13" s="2" t="s">
        <v>265</v>
      </c>
      <c r="O13" s="2" t="s">
        <v>52</v>
      </c>
      <c r="P13" s="2" t="s">
        <v>55</v>
      </c>
      <c r="Q13" s="2" t="s">
        <v>52</v>
      </c>
      <c r="R13" s="3">
        <v>3</v>
      </c>
      <c r="S13" s="2" t="s">
        <v>52</v>
      </c>
      <c r="T13" s="11"/>
    </row>
    <row r="14" spans="1:20" ht="30" customHeight="1" x14ac:dyDescent="0.3">
      <c r="A14" s="13" t="s">
        <v>281</v>
      </c>
      <c r="B14" s="13" t="s">
        <v>52</v>
      </c>
      <c r="C14" s="13" t="s">
        <v>52</v>
      </c>
      <c r="D14" s="14">
        <v>1</v>
      </c>
      <c r="E14" s="15">
        <f>공종별내역서!F237</f>
        <v>0</v>
      </c>
      <c r="F14" s="15">
        <f t="shared" si="4"/>
        <v>0</v>
      </c>
      <c r="G14" s="15">
        <f>공종별내역서!H237</f>
        <v>0</v>
      </c>
      <c r="H14" s="15">
        <f t="shared" si="0"/>
        <v>0</v>
      </c>
      <c r="I14" s="15">
        <f>공종별내역서!J237</f>
        <v>0</v>
      </c>
      <c r="J14" s="15">
        <f t="shared" si="1"/>
        <v>0</v>
      </c>
      <c r="K14" s="15">
        <f t="shared" si="2"/>
        <v>0</v>
      </c>
      <c r="L14" s="15">
        <f t="shared" si="3"/>
        <v>0</v>
      </c>
      <c r="M14" s="13" t="s">
        <v>52</v>
      </c>
      <c r="N14" s="2" t="s">
        <v>282</v>
      </c>
      <c r="O14" s="2" t="s">
        <v>52</v>
      </c>
      <c r="P14" s="2" t="s">
        <v>55</v>
      </c>
      <c r="Q14" s="2" t="s">
        <v>52</v>
      </c>
      <c r="R14" s="3">
        <v>3</v>
      </c>
      <c r="S14" s="2" t="s">
        <v>52</v>
      </c>
      <c r="T14" s="11"/>
    </row>
    <row r="15" spans="1:20" ht="30" customHeight="1" x14ac:dyDescent="0.3">
      <c r="A15" s="13" t="s">
        <v>410</v>
      </c>
      <c r="B15" s="13" t="s">
        <v>52</v>
      </c>
      <c r="C15" s="13" t="s">
        <v>52</v>
      </c>
      <c r="D15" s="14">
        <v>1</v>
      </c>
      <c r="E15" s="15">
        <f>공종별내역서!F263</f>
        <v>0</v>
      </c>
      <c r="F15" s="15">
        <f t="shared" si="4"/>
        <v>0</v>
      </c>
      <c r="G15" s="15">
        <f>공종별내역서!H263</f>
        <v>0</v>
      </c>
      <c r="H15" s="15">
        <f t="shared" si="0"/>
        <v>0</v>
      </c>
      <c r="I15" s="15">
        <f>공종별내역서!J263</f>
        <v>0</v>
      </c>
      <c r="J15" s="15">
        <f t="shared" si="1"/>
        <v>0</v>
      </c>
      <c r="K15" s="15">
        <f t="shared" si="2"/>
        <v>0</v>
      </c>
      <c r="L15" s="15">
        <f t="shared" si="3"/>
        <v>0</v>
      </c>
      <c r="M15" s="13" t="s">
        <v>52</v>
      </c>
      <c r="N15" s="2" t="s">
        <v>411</v>
      </c>
      <c r="O15" s="2" t="s">
        <v>52</v>
      </c>
      <c r="P15" s="2" t="s">
        <v>55</v>
      </c>
      <c r="Q15" s="2" t="s">
        <v>52</v>
      </c>
      <c r="R15" s="3">
        <v>3</v>
      </c>
      <c r="S15" s="2" t="s">
        <v>52</v>
      </c>
      <c r="T15" s="11"/>
    </row>
    <row r="16" spans="1:20" ht="30" customHeight="1" x14ac:dyDescent="0.3">
      <c r="A16" s="13" t="s">
        <v>440</v>
      </c>
      <c r="B16" s="13" t="s">
        <v>52</v>
      </c>
      <c r="C16" s="13" t="s">
        <v>52</v>
      </c>
      <c r="D16" s="14">
        <v>1</v>
      </c>
      <c r="E16" s="15">
        <f>공종별내역서!F289</f>
        <v>0</v>
      </c>
      <c r="F16" s="15">
        <f t="shared" si="4"/>
        <v>0</v>
      </c>
      <c r="G16" s="15">
        <f>공종별내역서!H289</f>
        <v>0</v>
      </c>
      <c r="H16" s="15">
        <f t="shared" si="0"/>
        <v>0</v>
      </c>
      <c r="I16" s="15">
        <f>공종별내역서!J289</f>
        <v>0</v>
      </c>
      <c r="J16" s="15">
        <f t="shared" si="1"/>
        <v>0</v>
      </c>
      <c r="K16" s="15">
        <f t="shared" si="2"/>
        <v>0</v>
      </c>
      <c r="L16" s="15">
        <f t="shared" si="3"/>
        <v>0</v>
      </c>
      <c r="M16" s="13" t="s">
        <v>52</v>
      </c>
      <c r="N16" s="2" t="s">
        <v>441</v>
      </c>
      <c r="O16" s="2" t="s">
        <v>52</v>
      </c>
      <c r="P16" s="2" t="s">
        <v>55</v>
      </c>
      <c r="Q16" s="2" t="s">
        <v>52</v>
      </c>
      <c r="R16" s="3">
        <v>3</v>
      </c>
      <c r="S16" s="2" t="s">
        <v>52</v>
      </c>
      <c r="T16" s="11"/>
    </row>
    <row r="17" spans="1:20" ht="30" customHeight="1" x14ac:dyDescent="0.3">
      <c r="A17" s="13" t="s">
        <v>539</v>
      </c>
      <c r="B17" s="13" t="s">
        <v>52</v>
      </c>
      <c r="C17" s="13" t="s">
        <v>52</v>
      </c>
      <c r="D17" s="14">
        <v>1</v>
      </c>
      <c r="E17" s="15">
        <f>공종별내역서!F315</f>
        <v>0</v>
      </c>
      <c r="F17" s="15">
        <f t="shared" si="4"/>
        <v>0</v>
      </c>
      <c r="G17" s="15">
        <f>공종별내역서!H315</f>
        <v>0</v>
      </c>
      <c r="H17" s="15">
        <f t="shared" si="0"/>
        <v>0</v>
      </c>
      <c r="I17" s="15">
        <f>공종별내역서!J315</f>
        <v>0</v>
      </c>
      <c r="J17" s="15">
        <f t="shared" si="1"/>
        <v>0</v>
      </c>
      <c r="K17" s="15">
        <f t="shared" si="2"/>
        <v>0</v>
      </c>
      <c r="L17" s="15">
        <f t="shared" si="3"/>
        <v>0</v>
      </c>
      <c r="M17" s="13" t="s">
        <v>52</v>
      </c>
      <c r="N17" s="2" t="s">
        <v>540</v>
      </c>
      <c r="O17" s="2" t="s">
        <v>52</v>
      </c>
      <c r="P17" s="2" t="s">
        <v>55</v>
      </c>
      <c r="Q17" s="2" t="s">
        <v>52</v>
      </c>
      <c r="R17" s="3">
        <v>3</v>
      </c>
      <c r="S17" s="2" t="s">
        <v>52</v>
      </c>
      <c r="T17" s="11"/>
    </row>
    <row r="18" spans="1:20" ht="30" customHeight="1" x14ac:dyDescent="0.3">
      <c r="A18" s="13" t="s">
        <v>550</v>
      </c>
      <c r="B18" s="13" t="s">
        <v>52</v>
      </c>
      <c r="C18" s="13" t="s">
        <v>52</v>
      </c>
      <c r="D18" s="14">
        <v>1</v>
      </c>
      <c r="E18" s="15">
        <f>공종별내역서!F341</f>
        <v>0</v>
      </c>
      <c r="F18" s="15">
        <f t="shared" si="4"/>
        <v>0</v>
      </c>
      <c r="G18" s="15">
        <f>공종별내역서!H341</f>
        <v>0</v>
      </c>
      <c r="H18" s="15">
        <f t="shared" si="0"/>
        <v>0</v>
      </c>
      <c r="I18" s="15">
        <f>공종별내역서!J341</f>
        <v>0</v>
      </c>
      <c r="J18" s="15">
        <f t="shared" si="1"/>
        <v>0</v>
      </c>
      <c r="K18" s="15">
        <f t="shared" si="2"/>
        <v>0</v>
      </c>
      <c r="L18" s="15">
        <f t="shared" si="3"/>
        <v>0</v>
      </c>
      <c r="M18" s="13" t="s">
        <v>52</v>
      </c>
      <c r="N18" s="2" t="s">
        <v>551</v>
      </c>
      <c r="O18" s="2" t="s">
        <v>52</v>
      </c>
      <c r="P18" s="2" t="s">
        <v>55</v>
      </c>
      <c r="Q18" s="2" t="s">
        <v>52</v>
      </c>
      <c r="R18" s="3">
        <v>3</v>
      </c>
      <c r="S18" s="2" t="s">
        <v>52</v>
      </c>
      <c r="T18" s="11"/>
    </row>
    <row r="19" spans="1:20" ht="30" customHeight="1" x14ac:dyDescent="0.3">
      <c r="A19" s="13" t="s">
        <v>562</v>
      </c>
      <c r="B19" s="13" t="s">
        <v>52</v>
      </c>
      <c r="C19" s="13" t="s">
        <v>52</v>
      </c>
      <c r="D19" s="14">
        <v>1</v>
      </c>
      <c r="E19" s="15">
        <f>공종별내역서!F367</f>
        <v>0</v>
      </c>
      <c r="F19" s="15">
        <f t="shared" si="4"/>
        <v>0</v>
      </c>
      <c r="G19" s="15">
        <f>공종별내역서!H367</f>
        <v>0</v>
      </c>
      <c r="H19" s="15">
        <f t="shared" si="0"/>
        <v>0</v>
      </c>
      <c r="I19" s="15">
        <f>공종별내역서!J367</f>
        <v>0</v>
      </c>
      <c r="J19" s="15">
        <f t="shared" si="1"/>
        <v>0</v>
      </c>
      <c r="K19" s="15">
        <f t="shared" si="2"/>
        <v>0</v>
      </c>
      <c r="L19" s="15">
        <f t="shared" si="3"/>
        <v>0</v>
      </c>
      <c r="M19" s="13" t="s">
        <v>52</v>
      </c>
      <c r="N19" s="2" t="s">
        <v>563</v>
      </c>
      <c r="O19" s="2" t="s">
        <v>52</v>
      </c>
      <c r="P19" s="2" t="s">
        <v>55</v>
      </c>
      <c r="Q19" s="2" t="s">
        <v>52</v>
      </c>
      <c r="R19" s="3">
        <v>3</v>
      </c>
      <c r="S19" s="2" t="s">
        <v>52</v>
      </c>
      <c r="T19" s="11"/>
    </row>
    <row r="20" spans="1:20" ht="30" customHeight="1" x14ac:dyDescent="0.3">
      <c r="A20" s="13" t="s">
        <v>606</v>
      </c>
      <c r="B20" s="13" t="s">
        <v>52</v>
      </c>
      <c r="C20" s="13" t="s">
        <v>52</v>
      </c>
      <c r="D20" s="14">
        <v>1</v>
      </c>
      <c r="E20" s="15">
        <f>공종별내역서!F393</f>
        <v>0</v>
      </c>
      <c r="F20" s="15">
        <f t="shared" si="4"/>
        <v>0</v>
      </c>
      <c r="G20" s="15">
        <f>공종별내역서!H393</f>
        <v>0</v>
      </c>
      <c r="H20" s="15">
        <f t="shared" si="0"/>
        <v>0</v>
      </c>
      <c r="I20" s="15">
        <f>공종별내역서!J393</f>
        <v>0</v>
      </c>
      <c r="J20" s="15">
        <f t="shared" si="1"/>
        <v>0</v>
      </c>
      <c r="K20" s="15">
        <f t="shared" si="2"/>
        <v>0</v>
      </c>
      <c r="L20" s="15">
        <f t="shared" si="3"/>
        <v>0</v>
      </c>
      <c r="M20" s="13" t="s">
        <v>52</v>
      </c>
      <c r="N20" s="2" t="s">
        <v>607</v>
      </c>
      <c r="O20" s="2" t="s">
        <v>52</v>
      </c>
      <c r="P20" s="2" t="s">
        <v>55</v>
      </c>
      <c r="Q20" s="2" t="s">
        <v>52</v>
      </c>
      <c r="R20" s="3">
        <v>3</v>
      </c>
      <c r="S20" s="2" t="s">
        <v>52</v>
      </c>
      <c r="T20" s="11"/>
    </row>
    <row r="21" spans="1:20" ht="30" customHeight="1" x14ac:dyDescent="0.3">
      <c r="A21" s="13" t="s">
        <v>617</v>
      </c>
      <c r="B21" s="13" t="s">
        <v>52</v>
      </c>
      <c r="C21" s="13" t="s">
        <v>52</v>
      </c>
      <c r="D21" s="14">
        <v>1</v>
      </c>
      <c r="E21" s="15">
        <f>공종별내역서!F419</f>
        <v>0</v>
      </c>
      <c r="F21" s="15">
        <f t="shared" si="4"/>
        <v>0</v>
      </c>
      <c r="G21" s="15">
        <f>공종별내역서!H419</f>
        <v>0</v>
      </c>
      <c r="H21" s="15">
        <f t="shared" si="0"/>
        <v>0</v>
      </c>
      <c r="I21" s="15">
        <f>공종별내역서!J419</f>
        <v>0</v>
      </c>
      <c r="J21" s="15">
        <f t="shared" si="1"/>
        <v>0</v>
      </c>
      <c r="K21" s="15">
        <f t="shared" si="2"/>
        <v>0</v>
      </c>
      <c r="L21" s="15">
        <f t="shared" si="3"/>
        <v>0</v>
      </c>
      <c r="M21" s="13" t="s">
        <v>52</v>
      </c>
      <c r="N21" s="2" t="s">
        <v>618</v>
      </c>
      <c r="O21" s="2" t="s">
        <v>52</v>
      </c>
      <c r="P21" s="2" t="s">
        <v>55</v>
      </c>
      <c r="Q21" s="2" t="s">
        <v>52</v>
      </c>
      <c r="R21" s="3">
        <v>3</v>
      </c>
      <c r="S21" s="2" t="s">
        <v>52</v>
      </c>
      <c r="T21" s="11"/>
    </row>
    <row r="22" spans="1:20" ht="30" customHeight="1" x14ac:dyDescent="0.3">
      <c r="A22" s="13" t="s">
        <v>722</v>
      </c>
      <c r="B22" s="13" t="s">
        <v>52</v>
      </c>
      <c r="C22" s="13" t="s">
        <v>52</v>
      </c>
      <c r="D22" s="14">
        <v>1</v>
      </c>
      <c r="E22" s="15">
        <f>공종별내역서!F445</f>
        <v>0</v>
      </c>
      <c r="F22" s="15">
        <f t="shared" si="4"/>
        <v>0</v>
      </c>
      <c r="G22" s="15">
        <f>공종별내역서!H445</f>
        <v>0</v>
      </c>
      <c r="H22" s="15">
        <f t="shared" si="0"/>
        <v>0</v>
      </c>
      <c r="I22" s="15">
        <f>공종별내역서!J445</f>
        <v>0</v>
      </c>
      <c r="J22" s="15">
        <f t="shared" si="1"/>
        <v>0</v>
      </c>
      <c r="K22" s="15">
        <f t="shared" si="2"/>
        <v>0</v>
      </c>
      <c r="L22" s="15">
        <f t="shared" si="3"/>
        <v>0</v>
      </c>
      <c r="M22" s="13" t="s">
        <v>52</v>
      </c>
      <c r="N22" s="2" t="s">
        <v>723</v>
      </c>
      <c r="O22" s="2" t="s">
        <v>52</v>
      </c>
      <c r="P22" s="2" t="s">
        <v>55</v>
      </c>
      <c r="Q22" s="2" t="s">
        <v>52</v>
      </c>
      <c r="R22" s="3">
        <v>3</v>
      </c>
      <c r="S22" s="2" t="s">
        <v>52</v>
      </c>
      <c r="T22" s="11"/>
    </row>
    <row r="23" spans="1:20" ht="30" customHeight="1" x14ac:dyDescent="0.3">
      <c r="A23" s="13" t="s">
        <v>744</v>
      </c>
      <c r="B23" s="13" t="s">
        <v>52</v>
      </c>
      <c r="C23" s="13" t="s">
        <v>52</v>
      </c>
      <c r="D23" s="14">
        <v>1</v>
      </c>
      <c r="E23" s="15">
        <f>공종별내역서!F471</f>
        <v>0</v>
      </c>
      <c r="F23" s="15">
        <f t="shared" si="4"/>
        <v>0</v>
      </c>
      <c r="G23" s="15">
        <f>공종별내역서!H471</f>
        <v>0</v>
      </c>
      <c r="H23" s="15">
        <f t="shared" si="0"/>
        <v>0</v>
      </c>
      <c r="I23" s="15">
        <f>공종별내역서!J471</f>
        <v>0</v>
      </c>
      <c r="J23" s="15">
        <f t="shared" si="1"/>
        <v>0</v>
      </c>
      <c r="K23" s="15">
        <f t="shared" si="2"/>
        <v>0</v>
      </c>
      <c r="L23" s="15">
        <f t="shared" si="3"/>
        <v>0</v>
      </c>
      <c r="M23" s="13" t="s">
        <v>52</v>
      </c>
      <c r="N23" s="2" t="s">
        <v>745</v>
      </c>
      <c r="O23" s="2" t="s">
        <v>52</v>
      </c>
      <c r="P23" s="2" t="s">
        <v>55</v>
      </c>
      <c r="Q23" s="2" t="s">
        <v>52</v>
      </c>
      <c r="R23" s="3">
        <v>3</v>
      </c>
      <c r="S23" s="2" t="s">
        <v>52</v>
      </c>
      <c r="T23" s="11"/>
    </row>
    <row r="24" spans="1:20" ht="30" customHeight="1" x14ac:dyDescent="0.3">
      <c r="A24" s="13" t="s">
        <v>752</v>
      </c>
      <c r="B24" s="13" t="s">
        <v>52</v>
      </c>
      <c r="C24" s="13" t="s">
        <v>52</v>
      </c>
      <c r="D24" s="14">
        <v>1</v>
      </c>
      <c r="E24" s="15">
        <f>공종별내역서!F497</f>
        <v>0</v>
      </c>
      <c r="F24" s="15">
        <f t="shared" si="4"/>
        <v>0</v>
      </c>
      <c r="G24" s="15">
        <f>공종별내역서!H497</f>
        <v>0</v>
      </c>
      <c r="H24" s="15">
        <f t="shared" si="0"/>
        <v>0</v>
      </c>
      <c r="I24" s="15">
        <f>공종별내역서!J497</f>
        <v>0</v>
      </c>
      <c r="J24" s="15">
        <f t="shared" si="1"/>
        <v>0</v>
      </c>
      <c r="K24" s="15">
        <f t="shared" si="2"/>
        <v>0</v>
      </c>
      <c r="L24" s="15">
        <f t="shared" si="3"/>
        <v>0</v>
      </c>
      <c r="M24" s="13" t="s">
        <v>52</v>
      </c>
      <c r="N24" s="2" t="s">
        <v>753</v>
      </c>
      <c r="O24" s="2" t="s">
        <v>52</v>
      </c>
      <c r="P24" s="2" t="s">
        <v>52</v>
      </c>
      <c r="Q24" s="2" t="s">
        <v>754</v>
      </c>
      <c r="R24" s="3">
        <v>3</v>
      </c>
      <c r="S24" s="2" t="s">
        <v>52</v>
      </c>
      <c r="T24" s="11">
        <f>L24*1</f>
        <v>0</v>
      </c>
    </row>
    <row r="25" spans="1:20" ht="30" customHeight="1" x14ac:dyDescent="0.3">
      <c r="A25" s="13" t="s">
        <v>767</v>
      </c>
      <c r="B25" s="13" t="s">
        <v>52</v>
      </c>
      <c r="C25" s="13" t="s">
        <v>52</v>
      </c>
      <c r="D25" s="14">
        <v>1</v>
      </c>
      <c r="E25" s="15">
        <f>공종별내역서!F523</f>
        <v>0</v>
      </c>
      <c r="F25" s="15">
        <f t="shared" si="4"/>
        <v>0</v>
      </c>
      <c r="G25" s="15">
        <f>공종별내역서!H523</f>
        <v>0</v>
      </c>
      <c r="H25" s="15">
        <f t="shared" si="0"/>
        <v>0</v>
      </c>
      <c r="I25" s="15">
        <f>공종별내역서!J523</f>
        <v>0</v>
      </c>
      <c r="J25" s="15">
        <f t="shared" si="1"/>
        <v>0</v>
      </c>
      <c r="K25" s="15">
        <f t="shared" si="2"/>
        <v>0</v>
      </c>
      <c r="L25" s="15">
        <f t="shared" si="3"/>
        <v>0</v>
      </c>
      <c r="M25" s="13" t="s">
        <v>52</v>
      </c>
      <c r="N25" s="2" t="s">
        <v>768</v>
      </c>
      <c r="O25" s="2" t="s">
        <v>52</v>
      </c>
      <c r="P25" s="2" t="s">
        <v>52</v>
      </c>
      <c r="Q25" s="2" t="s">
        <v>769</v>
      </c>
      <c r="R25" s="3">
        <v>3</v>
      </c>
      <c r="S25" s="2" t="s">
        <v>52</v>
      </c>
      <c r="T25" s="11">
        <f>L25*1</f>
        <v>0</v>
      </c>
    </row>
    <row r="26" spans="1:20" ht="30" customHeight="1" x14ac:dyDescent="0.3">
      <c r="A26" s="13" t="s">
        <v>805</v>
      </c>
      <c r="B26" s="13" t="s">
        <v>52</v>
      </c>
      <c r="C26" s="13" t="s">
        <v>52</v>
      </c>
      <c r="D26" s="14">
        <v>1</v>
      </c>
      <c r="E26" s="15">
        <f>F27+F28+F29+F30</f>
        <v>0</v>
      </c>
      <c r="F26" s="15">
        <f t="shared" si="4"/>
        <v>0</v>
      </c>
      <c r="G26" s="15">
        <f>H27+H28+H29+H30</f>
        <v>0</v>
      </c>
      <c r="H26" s="15">
        <f t="shared" si="0"/>
        <v>0</v>
      </c>
      <c r="I26" s="15">
        <f>J27+J28+J29+J30</f>
        <v>0</v>
      </c>
      <c r="J26" s="15">
        <f t="shared" si="1"/>
        <v>0</v>
      </c>
      <c r="K26" s="15">
        <f t="shared" si="2"/>
        <v>0</v>
      </c>
      <c r="L26" s="15">
        <f t="shared" si="3"/>
        <v>0</v>
      </c>
      <c r="M26" s="13" t="s">
        <v>52</v>
      </c>
      <c r="N26" s="2" t="s">
        <v>806</v>
      </c>
      <c r="O26" s="2" t="s">
        <v>52</v>
      </c>
      <c r="P26" s="2" t="s">
        <v>53</v>
      </c>
      <c r="Q26" s="2" t="s">
        <v>52</v>
      </c>
      <c r="R26" s="3">
        <v>2</v>
      </c>
      <c r="S26" s="2" t="s">
        <v>52</v>
      </c>
      <c r="T26" s="11"/>
    </row>
    <row r="27" spans="1:20" ht="30" customHeight="1" x14ac:dyDescent="0.3">
      <c r="A27" s="13" t="s">
        <v>807</v>
      </c>
      <c r="B27" s="13" t="s">
        <v>52</v>
      </c>
      <c r="C27" s="13" t="s">
        <v>52</v>
      </c>
      <c r="D27" s="14">
        <v>1</v>
      </c>
      <c r="E27" s="15">
        <f>공종별내역서!F549</f>
        <v>0</v>
      </c>
      <c r="F27" s="15">
        <f t="shared" si="4"/>
        <v>0</v>
      </c>
      <c r="G27" s="15">
        <f>공종별내역서!H549</f>
        <v>0</v>
      </c>
      <c r="H27" s="15">
        <f t="shared" si="0"/>
        <v>0</v>
      </c>
      <c r="I27" s="15">
        <f>공종별내역서!J549</f>
        <v>0</v>
      </c>
      <c r="J27" s="15">
        <f t="shared" si="1"/>
        <v>0</v>
      </c>
      <c r="K27" s="15">
        <f t="shared" si="2"/>
        <v>0</v>
      </c>
      <c r="L27" s="15">
        <f t="shared" si="3"/>
        <v>0</v>
      </c>
      <c r="M27" s="13" t="s">
        <v>52</v>
      </c>
      <c r="N27" s="2" t="s">
        <v>808</v>
      </c>
      <c r="O27" s="2" t="s">
        <v>52</v>
      </c>
      <c r="P27" s="2" t="s">
        <v>806</v>
      </c>
      <c r="Q27" s="2" t="s">
        <v>52</v>
      </c>
      <c r="R27" s="3">
        <v>3</v>
      </c>
      <c r="S27" s="2" t="s">
        <v>52</v>
      </c>
      <c r="T27" s="11"/>
    </row>
    <row r="28" spans="1:20" ht="30" customHeight="1" x14ac:dyDescent="0.3">
      <c r="A28" s="13" t="s">
        <v>810</v>
      </c>
      <c r="B28" s="13" t="s">
        <v>52</v>
      </c>
      <c r="C28" s="13" t="s">
        <v>52</v>
      </c>
      <c r="D28" s="14">
        <v>1</v>
      </c>
      <c r="E28" s="15">
        <f>공종별내역서!F575</f>
        <v>0</v>
      </c>
      <c r="F28" s="15">
        <f t="shared" si="4"/>
        <v>0</v>
      </c>
      <c r="G28" s="15">
        <f>공종별내역서!H575</f>
        <v>0</v>
      </c>
      <c r="H28" s="15">
        <f t="shared" si="0"/>
        <v>0</v>
      </c>
      <c r="I28" s="15">
        <f>공종별내역서!J575</f>
        <v>0</v>
      </c>
      <c r="J28" s="15">
        <f t="shared" si="1"/>
        <v>0</v>
      </c>
      <c r="K28" s="15">
        <f t="shared" si="2"/>
        <v>0</v>
      </c>
      <c r="L28" s="15">
        <f t="shared" si="3"/>
        <v>0</v>
      </c>
      <c r="M28" s="13" t="s">
        <v>52</v>
      </c>
      <c r="N28" s="2" t="s">
        <v>811</v>
      </c>
      <c r="O28" s="2" t="s">
        <v>52</v>
      </c>
      <c r="P28" s="2" t="s">
        <v>806</v>
      </c>
      <c r="Q28" s="2" t="s">
        <v>52</v>
      </c>
      <c r="R28" s="3">
        <v>3</v>
      </c>
      <c r="S28" s="2" t="s">
        <v>52</v>
      </c>
      <c r="T28" s="11"/>
    </row>
    <row r="29" spans="1:20" ht="30" customHeight="1" x14ac:dyDescent="0.3">
      <c r="A29" s="13" t="s">
        <v>821</v>
      </c>
      <c r="B29" s="13" t="s">
        <v>52</v>
      </c>
      <c r="C29" s="13" t="s">
        <v>52</v>
      </c>
      <c r="D29" s="14">
        <v>1</v>
      </c>
      <c r="E29" s="15">
        <f>공종별내역서!F601</f>
        <v>0</v>
      </c>
      <c r="F29" s="15">
        <f t="shared" si="4"/>
        <v>0</v>
      </c>
      <c r="G29" s="15">
        <f>공종별내역서!H601</f>
        <v>0</v>
      </c>
      <c r="H29" s="15">
        <f t="shared" si="0"/>
        <v>0</v>
      </c>
      <c r="I29" s="15">
        <f>공종별내역서!J601</f>
        <v>0</v>
      </c>
      <c r="J29" s="15">
        <f t="shared" si="1"/>
        <v>0</v>
      </c>
      <c r="K29" s="15">
        <f t="shared" si="2"/>
        <v>0</v>
      </c>
      <c r="L29" s="15">
        <f t="shared" si="3"/>
        <v>0</v>
      </c>
      <c r="M29" s="13" t="s">
        <v>52</v>
      </c>
      <c r="N29" s="2" t="s">
        <v>822</v>
      </c>
      <c r="O29" s="2" t="s">
        <v>52</v>
      </c>
      <c r="P29" s="2" t="s">
        <v>806</v>
      </c>
      <c r="Q29" s="2" t="s">
        <v>52</v>
      </c>
      <c r="R29" s="3">
        <v>3</v>
      </c>
      <c r="S29" s="2" t="s">
        <v>52</v>
      </c>
      <c r="T29" s="11"/>
    </row>
    <row r="30" spans="1:20" ht="30" customHeight="1" x14ac:dyDescent="0.3">
      <c r="A30" s="13" t="s">
        <v>829</v>
      </c>
      <c r="B30" s="13" t="s">
        <v>52</v>
      </c>
      <c r="C30" s="13" t="s">
        <v>52</v>
      </c>
      <c r="D30" s="14">
        <v>1</v>
      </c>
      <c r="E30" s="15">
        <f>공종별내역서!F627</f>
        <v>0</v>
      </c>
      <c r="F30" s="15">
        <f t="shared" si="4"/>
        <v>0</v>
      </c>
      <c r="G30" s="15">
        <f>공종별내역서!H627</f>
        <v>0</v>
      </c>
      <c r="H30" s="15">
        <f t="shared" si="0"/>
        <v>0</v>
      </c>
      <c r="I30" s="15">
        <f>공종별내역서!J627</f>
        <v>0</v>
      </c>
      <c r="J30" s="15">
        <f t="shared" si="1"/>
        <v>0</v>
      </c>
      <c r="K30" s="15">
        <f t="shared" si="2"/>
        <v>0</v>
      </c>
      <c r="L30" s="15">
        <f t="shared" si="3"/>
        <v>0</v>
      </c>
      <c r="M30" s="13" t="s">
        <v>52</v>
      </c>
      <c r="N30" s="2" t="s">
        <v>830</v>
      </c>
      <c r="O30" s="2" t="s">
        <v>52</v>
      </c>
      <c r="P30" s="2" t="s">
        <v>806</v>
      </c>
      <c r="Q30" s="2" t="s">
        <v>52</v>
      </c>
      <c r="R30" s="3">
        <v>3</v>
      </c>
      <c r="S30" s="2" t="s">
        <v>52</v>
      </c>
      <c r="T30" s="11"/>
    </row>
    <row r="31" spans="1:20" ht="30" customHeight="1" x14ac:dyDescent="0.3">
      <c r="A31" s="13" t="s">
        <v>833</v>
      </c>
      <c r="B31" s="13" t="s">
        <v>52</v>
      </c>
      <c r="C31" s="13" t="s">
        <v>52</v>
      </c>
      <c r="D31" s="14">
        <v>1</v>
      </c>
      <c r="E31" s="15">
        <f>공종별내역서!F653</f>
        <v>0</v>
      </c>
      <c r="F31" s="15">
        <f t="shared" si="4"/>
        <v>0</v>
      </c>
      <c r="G31" s="15">
        <f>공종별내역서!H653</f>
        <v>0</v>
      </c>
      <c r="H31" s="15">
        <f t="shared" si="0"/>
        <v>0</v>
      </c>
      <c r="I31" s="15">
        <f>공종별내역서!J653</f>
        <v>0</v>
      </c>
      <c r="J31" s="15">
        <f t="shared" si="1"/>
        <v>0</v>
      </c>
      <c r="K31" s="15">
        <f t="shared" si="2"/>
        <v>0</v>
      </c>
      <c r="L31" s="15">
        <f t="shared" si="3"/>
        <v>0</v>
      </c>
      <c r="M31" s="13" t="s">
        <v>52</v>
      </c>
      <c r="N31" s="2" t="s">
        <v>834</v>
      </c>
      <c r="O31" s="2" t="s">
        <v>52</v>
      </c>
      <c r="P31" s="2" t="s">
        <v>52</v>
      </c>
      <c r="Q31" s="2" t="s">
        <v>769</v>
      </c>
      <c r="R31" s="3">
        <v>3</v>
      </c>
      <c r="S31" s="2" t="s">
        <v>52</v>
      </c>
      <c r="T31" s="11">
        <f>L31*1</f>
        <v>0</v>
      </c>
    </row>
    <row r="32" spans="1:20" ht="30" customHeight="1" x14ac:dyDescent="0.3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T32" s="10"/>
    </row>
    <row r="33" spans="1:20" ht="30" customHeight="1" x14ac:dyDescent="0.3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T33" s="10"/>
    </row>
    <row r="34" spans="1:20" ht="30" customHeight="1" x14ac:dyDescent="0.3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T34" s="10"/>
    </row>
    <row r="35" spans="1:20" ht="30" customHeight="1" x14ac:dyDescent="0.3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T35" s="10"/>
    </row>
    <row r="36" spans="1:20" ht="30" customHeight="1" x14ac:dyDescent="0.3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T36" s="10"/>
    </row>
    <row r="37" spans="1:20" ht="30" customHeight="1" x14ac:dyDescent="0.3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T37" s="10"/>
    </row>
    <row r="38" spans="1:20" ht="30" customHeight="1" x14ac:dyDescent="0.3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T38" s="10"/>
    </row>
    <row r="39" spans="1:20" ht="30" customHeight="1" x14ac:dyDescent="0.3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T39" s="10"/>
    </row>
    <row r="40" spans="1:20" ht="30" customHeight="1" x14ac:dyDescent="0.3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T40" s="10"/>
    </row>
    <row r="41" spans="1:20" ht="30" customHeight="1" x14ac:dyDescent="0.3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T41" s="10"/>
    </row>
    <row r="42" spans="1:20" ht="30" customHeight="1" x14ac:dyDescent="0.3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T42" s="10"/>
    </row>
    <row r="43" spans="1:20" ht="30" customHeight="1" x14ac:dyDescent="0.3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T43" s="10"/>
    </row>
    <row r="44" spans="1:20" ht="30" customHeight="1" x14ac:dyDescent="0.3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T44" s="10"/>
    </row>
    <row r="45" spans="1:20" ht="30" customHeight="1" x14ac:dyDescent="0.3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T45" s="10"/>
    </row>
    <row r="46" spans="1:20" ht="30" customHeight="1" x14ac:dyDescent="0.3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T46" s="10"/>
    </row>
    <row r="47" spans="1:20" ht="30" customHeight="1" x14ac:dyDescent="0.3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T47" s="10"/>
    </row>
    <row r="48" spans="1:20" ht="30" customHeight="1" x14ac:dyDescent="0.3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T48" s="10"/>
    </row>
    <row r="49" spans="1:20" ht="30" customHeight="1" x14ac:dyDescent="0.3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T49" s="10"/>
    </row>
    <row r="50" spans="1:20" ht="30" customHeight="1" x14ac:dyDescent="0.3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T50" s="10"/>
    </row>
    <row r="51" spans="1:20" ht="30" customHeight="1" x14ac:dyDescent="0.3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T51" s="10"/>
    </row>
    <row r="52" spans="1:20" ht="30" customHeight="1" x14ac:dyDescent="0.3">
      <c r="A52" s="13" t="s">
        <v>91</v>
      </c>
      <c r="B52" s="14"/>
      <c r="C52" s="14"/>
      <c r="D52" s="14"/>
      <c r="E52" s="14"/>
      <c r="F52" s="15">
        <f>F5</f>
        <v>0</v>
      </c>
      <c r="G52" s="14"/>
      <c r="H52" s="15">
        <f>H5</f>
        <v>0</v>
      </c>
      <c r="I52" s="14"/>
      <c r="J52" s="15">
        <f>J5</f>
        <v>0</v>
      </c>
      <c r="K52" s="14"/>
      <c r="L52" s="15">
        <f>L5</f>
        <v>0</v>
      </c>
      <c r="M52" s="14"/>
      <c r="T52" s="10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65" right="0.39370078740157483" top="0.39370078740157483" bottom="0.39370078740157483" header="0" footer="0"/>
  <pageSetup paperSize="9" scale="6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653"/>
  <sheetViews>
    <sheetView view="pageBreakPreview" topLeftCell="A28" zoomScale="75" zoomScaleNormal="100" zoomScaleSheetLayoutView="75" workbookViewId="0">
      <selection activeCell="E31" sqref="E31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4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3">
      <c r="A2" s="51" t="s">
        <v>2</v>
      </c>
      <c r="B2" s="51" t="s">
        <v>3</v>
      </c>
      <c r="C2" s="51" t="s">
        <v>4</v>
      </c>
      <c r="D2" s="51" t="s">
        <v>5</v>
      </c>
      <c r="E2" s="51" t="s">
        <v>6</v>
      </c>
      <c r="F2" s="51"/>
      <c r="G2" s="51" t="s">
        <v>9</v>
      </c>
      <c r="H2" s="51"/>
      <c r="I2" s="51" t="s">
        <v>10</v>
      </c>
      <c r="J2" s="51"/>
      <c r="K2" s="51" t="s">
        <v>11</v>
      </c>
      <c r="L2" s="51"/>
      <c r="M2" s="51" t="s">
        <v>12</v>
      </c>
      <c r="N2" s="50" t="s">
        <v>20</v>
      </c>
      <c r="O2" s="50" t="s">
        <v>14</v>
      </c>
      <c r="P2" s="50" t="s">
        <v>21</v>
      </c>
      <c r="Q2" s="50" t="s">
        <v>13</v>
      </c>
      <c r="R2" s="50" t="s">
        <v>22</v>
      </c>
      <c r="S2" s="50" t="s">
        <v>23</v>
      </c>
      <c r="T2" s="50" t="s">
        <v>24</v>
      </c>
      <c r="U2" s="50" t="s">
        <v>25</v>
      </c>
      <c r="V2" s="50" t="s">
        <v>26</v>
      </c>
      <c r="W2" s="50" t="s">
        <v>27</v>
      </c>
      <c r="X2" s="50" t="s">
        <v>28</v>
      </c>
      <c r="Y2" s="50" t="s">
        <v>29</v>
      </c>
      <c r="Z2" s="50" t="s">
        <v>30</v>
      </c>
      <c r="AA2" s="50" t="s">
        <v>31</v>
      </c>
      <c r="AB2" s="50" t="s">
        <v>32</v>
      </c>
      <c r="AC2" s="50" t="s">
        <v>33</v>
      </c>
      <c r="AD2" s="50" t="s">
        <v>34</v>
      </c>
      <c r="AE2" s="50" t="s">
        <v>35</v>
      </c>
      <c r="AF2" s="50" t="s">
        <v>36</v>
      </c>
      <c r="AG2" s="50" t="s">
        <v>37</v>
      </c>
      <c r="AH2" s="50" t="s">
        <v>38</v>
      </c>
      <c r="AI2" s="50" t="s">
        <v>39</v>
      </c>
      <c r="AJ2" s="50" t="s">
        <v>40</v>
      </c>
      <c r="AK2" s="50" t="s">
        <v>41</v>
      </c>
      <c r="AL2" s="50" t="s">
        <v>42</v>
      </c>
      <c r="AM2" s="50" t="s">
        <v>43</v>
      </c>
      <c r="AN2" s="50" t="s">
        <v>44</v>
      </c>
      <c r="AO2" s="50" t="s">
        <v>45</v>
      </c>
      <c r="AP2" s="50" t="s">
        <v>46</v>
      </c>
      <c r="AQ2" s="50" t="s">
        <v>47</v>
      </c>
      <c r="AR2" s="50" t="s">
        <v>48</v>
      </c>
      <c r="AS2" s="50" t="s">
        <v>16</v>
      </c>
      <c r="AT2" s="50" t="s">
        <v>17</v>
      </c>
      <c r="AU2" s="50" t="s">
        <v>49</v>
      </c>
      <c r="AV2" s="50" t="s">
        <v>50</v>
      </c>
    </row>
    <row r="3" spans="1:48" ht="30" customHeight="1" x14ac:dyDescent="0.3">
      <c r="A3" s="51"/>
      <c r="B3" s="51"/>
      <c r="C3" s="51"/>
      <c r="D3" s="51"/>
      <c r="E3" s="9" t="s">
        <v>7</v>
      </c>
      <c r="F3" s="9" t="s">
        <v>8</v>
      </c>
      <c r="G3" s="9" t="s">
        <v>7</v>
      </c>
      <c r="H3" s="9" t="s">
        <v>8</v>
      </c>
      <c r="I3" s="9" t="s">
        <v>7</v>
      </c>
      <c r="J3" s="9" t="s">
        <v>8</v>
      </c>
      <c r="K3" s="9" t="s">
        <v>7</v>
      </c>
      <c r="L3" s="9" t="s">
        <v>8</v>
      </c>
      <c r="M3" s="51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</row>
    <row r="4" spans="1:48" ht="30" customHeight="1" x14ac:dyDescent="0.3">
      <c r="A4" s="16" t="s">
        <v>56</v>
      </c>
      <c r="B4" s="16" t="s">
        <v>52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N4" s="3"/>
      <c r="O4" s="3"/>
      <c r="P4" s="3"/>
      <c r="Q4" s="2" t="s">
        <v>57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16" t="s">
        <v>58</v>
      </c>
      <c r="B5" s="16" t="s">
        <v>59</v>
      </c>
      <c r="C5" s="16" t="s">
        <v>60</v>
      </c>
      <c r="D5" s="14">
        <v>13</v>
      </c>
      <c r="E5" s="15">
        <f>TRUNC(일위대가목록!E20,0)</f>
        <v>0</v>
      </c>
      <c r="F5" s="15">
        <f t="shared" ref="F5:F10" si="0">TRUNC(E5*D5, 0)</f>
        <v>0</v>
      </c>
      <c r="G5" s="15">
        <f>TRUNC(일위대가목록!F20,0)</f>
        <v>0</v>
      </c>
      <c r="H5" s="15">
        <f t="shared" ref="H5:H10" si="1">TRUNC(G5*D5, 0)</f>
        <v>0</v>
      </c>
      <c r="I5" s="15">
        <f>TRUNC(일위대가목록!G20,0)</f>
        <v>0</v>
      </c>
      <c r="J5" s="15">
        <f t="shared" ref="J5:J10" si="2">TRUNC(I5*D5, 0)</f>
        <v>0</v>
      </c>
      <c r="K5" s="15">
        <f t="shared" ref="K5:L10" si="3">TRUNC(E5+G5+I5, 0)</f>
        <v>0</v>
      </c>
      <c r="L5" s="15">
        <f t="shared" si="3"/>
        <v>0</v>
      </c>
      <c r="M5" s="16" t="s">
        <v>61</v>
      </c>
      <c r="N5" s="2" t="s">
        <v>62</v>
      </c>
      <c r="O5" s="2" t="s">
        <v>52</v>
      </c>
      <c r="P5" s="2" t="s">
        <v>52</v>
      </c>
      <c r="Q5" s="2" t="s">
        <v>57</v>
      </c>
      <c r="R5" s="2" t="s">
        <v>63</v>
      </c>
      <c r="S5" s="2" t="s">
        <v>64</v>
      </c>
      <c r="T5" s="2" t="s">
        <v>64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65</v>
      </c>
      <c r="AV5" s="3">
        <v>256</v>
      </c>
    </row>
    <row r="6" spans="1:48" ht="30" customHeight="1" x14ac:dyDescent="0.3">
      <c r="A6" s="16" t="s">
        <v>58</v>
      </c>
      <c r="B6" s="16" t="s">
        <v>66</v>
      </c>
      <c r="C6" s="16" t="s">
        <v>60</v>
      </c>
      <c r="D6" s="14">
        <v>72</v>
      </c>
      <c r="E6" s="15">
        <f>TRUNC(일위대가목록!E21,0)</f>
        <v>0</v>
      </c>
      <c r="F6" s="15">
        <f t="shared" si="0"/>
        <v>0</v>
      </c>
      <c r="G6" s="15">
        <f>TRUNC(일위대가목록!F21,0)</f>
        <v>0</v>
      </c>
      <c r="H6" s="15">
        <f t="shared" si="1"/>
        <v>0</v>
      </c>
      <c r="I6" s="15">
        <f>TRUNC(일위대가목록!G21,0)</f>
        <v>0</v>
      </c>
      <c r="J6" s="15">
        <f t="shared" si="2"/>
        <v>0</v>
      </c>
      <c r="K6" s="15">
        <f t="shared" si="3"/>
        <v>0</v>
      </c>
      <c r="L6" s="15">
        <f t="shared" si="3"/>
        <v>0</v>
      </c>
      <c r="M6" s="16" t="s">
        <v>67</v>
      </c>
      <c r="N6" s="2" t="s">
        <v>68</v>
      </c>
      <c r="O6" s="2" t="s">
        <v>52</v>
      </c>
      <c r="P6" s="2" t="s">
        <v>52</v>
      </c>
      <c r="Q6" s="2" t="s">
        <v>57</v>
      </c>
      <c r="R6" s="2" t="s">
        <v>63</v>
      </c>
      <c r="S6" s="2" t="s">
        <v>64</v>
      </c>
      <c r="T6" s="2" t="s">
        <v>64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69</v>
      </c>
      <c r="AV6" s="3">
        <v>257</v>
      </c>
    </row>
    <row r="7" spans="1:48" ht="30" customHeight="1" x14ac:dyDescent="0.3">
      <c r="A7" s="16" t="s">
        <v>70</v>
      </c>
      <c r="B7" s="16" t="s">
        <v>71</v>
      </c>
      <c r="C7" s="16" t="s">
        <v>72</v>
      </c>
      <c r="D7" s="14">
        <v>2</v>
      </c>
      <c r="E7" s="15">
        <f>TRUNC(일위대가목록!E24,0)</f>
        <v>0</v>
      </c>
      <c r="F7" s="15">
        <f t="shared" si="0"/>
        <v>0</v>
      </c>
      <c r="G7" s="15">
        <f>TRUNC(일위대가목록!F24,0)</f>
        <v>0</v>
      </c>
      <c r="H7" s="15">
        <f t="shared" si="1"/>
        <v>0</v>
      </c>
      <c r="I7" s="15">
        <f>TRUNC(일위대가목록!G24,0)</f>
        <v>0</v>
      </c>
      <c r="J7" s="15">
        <f t="shared" si="2"/>
        <v>0</v>
      </c>
      <c r="K7" s="15">
        <f t="shared" si="3"/>
        <v>0</v>
      </c>
      <c r="L7" s="15">
        <f t="shared" si="3"/>
        <v>0</v>
      </c>
      <c r="M7" s="16" t="s">
        <v>73</v>
      </c>
      <c r="N7" s="2" t="s">
        <v>74</v>
      </c>
      <c r="O7" s="2" t="s">
        <v>52</v>
      </c>
      <c r="P7" s="2" t="s">
        <v>52</v>
      </c>
      <c r="Q7" s="2" t="s">
        <v>57</v>
      </c>
      <c r="R7" s="2" t="s">
        <v>63</v>
      </c>
      <c r="S7" s="2" t="s">
        <v>64</v>
      </c>
      <c r="T7" s="2" t="s">
        <v>64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75</v>
      </c>
      <c r="AV7" s="3">
        <v>258</v>
      </c>
    </row>
    <row r="8" spans="1:48" ht="30" customHeight="1" x14ac:dyDescent="0.3">
      <c r="A8" s="16" t="s">
        <v>70</v>
      </c>
      <c r="B8" s="16" t="s">
        <v>76</v>
      </c>
      <c r="C8" s="16" t="s">
        <v>72</v>
      </c>
      <c r="D8" s="14">
        <v>1</v>
      </c>
      <c r="E8" s="15">
        <f>TRUNC(일위대가목록!E25,0)</f>
        <v>0</v>
      </c>
      <c r="F8" s="15">
        <f t="shared" si="0"/>
        <v>0</v>
      </c>
      <c r="G8" s="15">
        <f>TRUNC(일위대가목록!F25,0)</f>
        <v>0</v>
      </c>
      <c r="H8" s="15">
        <f t="shared" si="1"/>
        <v>0</v>
      </c>
      <c r="I8" s="15">
        <f>TRUNC(일위대가목록!G25,0)</f>
        <v>0</v>
      </c>
      <c r="J8" s="15">
        <f t="shared" si="2"/>
        <v>0</v>
      </c>
      <c r="K8" s="15">
        <f t="shared" si="3"/>
        <v>0</v>
      </c>
      <c r="L8" s="15">
        <f t="shared" si="3"/>
        <v>0</v>
      </c>
      <c r="M8" s="16" t="s">
        <v>77</v>
      </c>
      <c r="N8" s="2" t="s">
        <v>78</v>
      </c>
      <c r="O8" s="2" t="s">
        <v>52</v>
      </c>
      <c r="P8" s="2" t="s">
        <v>52</v>
      </c>
      <c r="Q8" s="2" t="s">
        <v>57</v>
      </c>
      <c r="R8" s="2" t="s">
        <v>63</v>
      </c>
      <c r="S8" s="2" t="s">
        <v>64</v>
      </c>
      <c r="T8" s="2" t="s">
        <v>64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52</v>
      </c>
      <c r="AS8" s="2" t="s">
        <v>52</v>
      </c>
      <c r="AT8" s="3"/>
      <c r="AU8" s="2" t="s">
        <v>79</v>
      </c>
      <c r="AV8" s="3">
        <v>763</v>
      </c>
    </row>
    <row r="9" spans="1:48" ht="30" customHeight="1" x14ac:dyDescent="0.3">
      <c r="A9" s="16" t="s">
        <v>80</v>
      </c>
      <c r="B9" s="16" t="s">
        <v>81</v>
      </c>
      <c r="C9" s="16" t="s">
        <v>82</v>
      </c>
      <c r="D9" s="14">
        <v>357</v>
      </c>
      <c r="E9" s="15">
        <f>TRUNC(일위대가목록!E27,0)</f>
        <v>0</v>
      </c>
      <c r="F9" s="15">
        <f t="shared" si="0"/>
        <v>0</v>
      </c>
      <c r="G9" s="15">
        <f>TRUNC(일위대가목록!F27,0)</f>
        <v>0</v>
      </c>
      <c r="H9" s="15">
        <f t="shared" si="1"/>
        <v>0</v>
      </c>
      <c r="I9" s="15">
        <f>TRUNC(일위대가목록!G27,0)</f>
        <v>0</v>
      </c>
      <c r="J9" s="15">
        <f t="shared" si="2"/>
        <v>0</v>
      </c>
      <c r="K9" s="15">
        <f t="shared" si="3"/>
        <v>0</v>
      </c>
      <c r="L9" s="15">
        <f t="shared" si="3"/>
        <v>0</v>
      </c>
      <c r="M9" s="16" t="s">
        <v>83</v>
      </c>
      <c r="N9" s="2" t="s">
        <v>84</v>
      </c>
      <c r="O9" s="2" t="s">
        <v>52</v>
      </c>
      <c r="P9" s="2" t="s">
        <v>52</v>
      </c>
      <c r="Q9" s="2" t="s">
        <v>57</v>
      </c>
      <c r="R9" s="2" t="s">
        <v>63</v>
      </c>
      <c r="S9" s="2" t="s">
        <v>64</v>
      </c>
      <c r="T9" s="2" t="s">
        <v>64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52</v>
      </c>
      <c r="AS9" s="2" t="s">
        <v>52</v>
      </c>
      <c r="AT9" s="3"/>
      <c r="AU9" s="2" t="s">
        <v>85</v>
      </c>
      <c r="AV9" s="3">
        <v>259</v>
      </c>
    </row>
    <row r="10" spans="1:48" ht="30" customHeight="1" x14ac:dyDescent="0.3">
      <c r="A10" s="16" t="s">
        <v>86</v>
      </c>
      <c r="B10" s="16" t="s">
        <v>87</v>
      </c>
      <c r="C10" s="16" t="s">
        <v>82</v>
      </c>
      <c r="D10" s="14">
        <v>357</v>
      </c>
      <c r="E10" s="15">
        <f>TRUNC(일위대가목록!E28,0)</f>
        <v>0</v>
      </c>
      <c r="F10" s="15">
        <f t="shared" si="0"/>
        <v>0</v>
      </c>
      <c r="G10" s="15">
        <f>TRUNC(일위대가목록!F28,0)</f>
        <v>0</v>
      </c>
      <c r="H10" s="15">
        <f t="shared" si="1"/>
        <v>0</v>
      </c>
      <c r="I10" s="15">
        <f>TRUNC(일위대가목록!G28,0)</f>
        <v>0</v>
      </c>
      <c r="J10" s="15">
        <f t="shared" si="2"/>
        <v>0</v>
      </c>
      <c r="K10" s="15">
        <f t="shared" si="3"/>
        <v>0</v>
      </c>
      <c r="L10" s="15">
        <f t="shared" si="3"/>
        <v>0</v>
      </c>
      <c r="M10" s="16" t="s">
        <v>88</v>
      </c>
      <c r="N10" s="2" t="s">
        <v>89</v>
      </c>
      <c r="O10" s="2" t="s">
        <v>52</v>
      </c>
      <c r="P10" s="2" t="s">
        <v>52</v>
      </c>
      <c r="Q10" s="2" t="s">
        <v>57</v>
      </c>
      <c r="R10" s="2" t="s">
        <v>63</v>
      </c>
      <c r="S10" s="2" t="s">
        <v>64</v>
      </c>
      <c r="T10" s="2" t="s">
        <v>64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52</v>
      </c>
      <c r="AS10" s="2" t="s">
        <v>52</v>
      </c>
      <c r="AT10" s="3"/>
      <c r="AU10" s="2" t="s">
        <v>90</v>
      </c>
      <c r="AV10" s="3">
        <v>260</v>
      </c>
    </row>
    <row r="11" spans="1:48" ht="30" customHeight="1" x14ac:dyDescent="0.3">
      <c r="A11" s="14"/>
      <c r="B11" s="14"/>
      <c r="C11" s="14"/>
      <c r="D11" s="14"/>
      <c r="E11" s="15"/>
      <c r="F11" s="15"/>
      <c r="G11" s="15"/>
      <c r="H11" s="15"/>
      <c r="I11" s="15"/>
      <c r="J11" s="15"/>
      <c r="K11" s="15"/>
      <c r="L11" s="15"/>
      <c r="M11" s="14"/>
      <c r="Q11" s="1" t="s">
        <v>57</v>
      </c>
    </row>
    <row r="12" spans="1:48" ht="30" customHeight="1" x14ac:dyDescent="0.3">
      <c r="A12" s="14"/>
      <c r="B12" s="14"/>
      <c r="C12" s="14"/>
      <c r="D12" s="14"/>
      <c r="E12" s="15"/>
      <c r="F12" s="15"/>
      <c r="G12" s="15"/>
      <c r="H12" s="15"/>
      <c r="I12" s="15"/>
      <c r="J12" s="15"/>
      <c r="K12" s="15"/>
      <c r="L12" s="15"/>
      <c r="M12" s="14"/>
      <c r="Q12" s="1" t="s">
        <v>57</v>
      </c>
    </row>
    <row r="13" spans="1:48" ht="30" customHeight="1" x14ac:dyDescent="0.3">
      <c r="A13" s="14"/>
      <c r="B13" s="14"/>
      <c r="C13" s="14"/>
      <c r="D13" s="14"/>
      <c r="E13" s="15"/>
      <c r="F13" s="15"/>
      <c r="G13" s="15"/>
      <c r="H13" s="15"/>
      <c r="I13" s="15"/>
      <c r="J13" s="15"/>
      <c r="K13" s="15"/>
      <c r="L13" s="15"/>
      <c r="M13" s="14"/>
      <c r="Q13" s="1" t="s">
        <v>57</v>
      </c>
    </row>
    <row r="14" spans="1:48" ht="30" customHeight="1" x14ac:dyDescent="0.3">
      <c r="A14" s="14"/>
      <c r="B14" s="14"/>
      <c r="C14" s="14"/>
      <c r="D14" s="14"/>
      <c r="E14" s="15"/>
      <c r="F14" s="15"/>
      <c r="G14" s="15"/>
      <c r="H14" s="15"/>
      <c r="I14" s="15"/>
      <c r="J14" s="15"/>
      <c r="K14" s="15"/>
      <c r="L14" s="15"/>
      <c r="M14" s="14"/>
      <c r="Q14" s="1" t="s">
        <v>57</v>
      </c>
    </row>
    <row r="15" spans="1:48" ht="30" customHeight="1" x14ac:dyDescent="0.3">
      <c r="A15" s="14"/>
      <c r="B15" s="14"/>
      <c r="C15" s="14"/>
      <c r="D15" s="14"/>
      <c r="E15" s="15"/>
      <c r="F15" s="15"/>
      <c r="G15" s="15"/>
      <c r="H15" s="15"/>
      <c r="I15" s="15"/>
      <c r="J15" s="15"/>
      <c r="K15" s="15"/>
      <c r="L15" s="15"/>
      <c r="M15" s="14"/>
      <c r="Q15" s="1" t="s">
        <v>57</v>
      </c>
    </row>
    <row r="16" spans="1:48" ht="30" customHeight="1" x14ac:dyDescent="0.3">
      <c r="A16" s="14"/>
      <c r="B16" s="14"/>
      <c r="C16" s="14"/>
      <c r="D16" s="14"/>
      <c r="E16" s="15"/>
      <c r="F16" s="15"/>
      <c r="G16" s="15"/>
      <c r="H16" s="15"/>
      <c r="I16" s="15"/>
      <c r="J16" s="15"/>
      <c r="K16" s="15"/>
      <c r="L16" s="15"/>
      <c r="M16" s="14"/>
      <c r="Q16" s="1" t="s">
        <v>57</v>
      </c>
    </row>
    <row r="17" spans="1:48" ht="30" customHeight="1" x14ac:dyDescent="0.3">
      <c r="A17" s="14"/>
      <c r="B17" s="14"/>
      <c r="C17" s="14"/>
      <c r="D17" s="14"/>
      <c r="E17" s="15"/>
      <c r="F17" s="15"/>
      <c r="G17" s="15"/>
      <c r="H17" s="15"/>
      <c r="I17" s="15"/>
      <c r="J17" s="15"/>
      <c r="K17" s="15"/>
      <c r="L17" s="15"/>
      <c r="M17" s="14"/>
      <c r="Q17" s="1" t="s">
        <v>57</v>
      </c>
    </row>
    <row r="18" spans="1:48" ht="30" customHeight="1" x14ac:dyDescent="0.3">
      <c r="A18" s="14"/>
      <c r="B18" s="14"/>
      <c r="C18" s="14"/>
      <c r="D18" s="14"/>
      <c r="E18" s="15"/>
      <c r="F18" s="15"/>
      <c r="G18" s="15"/>
      <c r="H18" s="15"/>
      <c r="I18" s="15"/>
      <c r="J18" s="15"/>
      <c r="K18" s="15"/>
      <c r="L18" s="15"/>
      <c r="M18" s="14"/>
      <c r="Q18" s="1" t="s">
        <v>57</v>
      </c>
    </row>
    <row r="19" spans="1:48" ht="30" customHeight="1" x14ac:dyDescent="0.3">
      <c r="A19" s="14"/>
      <c r="B19" s="14"/>
      <c r="C19" s="14"/>
      <c r="D19" s="14"/>
      <c r="E19" s="15"/>
      <c r="F19" s="15"/>
      <c r="G19" s="15"/>
      <c r="H19" s="15"/>
      <c r="I19" s="15"/>
      <c r="J19" s="15"/>
      <c r="K19" s="15"/>
      <c r="L19" s="15"/>
      <c r="M19" s="14"/>
      <c r="Q19" s="1" t="s">
        <v>57</v>
      </c>
    </row>
    <row r="20" spans="1:48" ht="30" customHeight="1" x14ac:dyDescent="0.3">
      <c r="A20" s="14"/>
      <c r="B20" s="14"/>
      <c r="C20" s="14"/>
      <c r="D20" s="14"/>
      <c r="E20" s="15"/>
      <c r="F20" s="15"/>
      <c r="G20" s="15"/>
      <c r="H20" s="15"/>
      <c r="I20" s="15"/>
      <c r="J20" s="15"/>
      <c r="K20" s="15"/>
      <c r="L20" s="15"/>
      <c r="M20" s="14"/>
      <c r="Q20" s="1" t="s">
        <v>57</v>
      </c>
    </row>
    <row r="21" spans="1:48" ht="30" customHeight="1" x14ac:dyDescent="0.3">
      <c r="A21" s="14"/>
      <c r="B21" s="14"/>
      <c r="C21" s="14"/>
      <c r="D21" s="14"/>
      <c r="E21" s="15"/>
      <c r="F21" s="15"/>
      <c r="G21" s="15"/>
      <c r="H21" s="15"/>
      <c r="I21" s="15"/>
      <c r="J21" s="15"/>
      <c r="K21" s="15"/>
      <c r="L21" s="15"/>
      <c r="M21" s="14"/>
      <c r="Q21" s="1" t="s">
        <v>57</v>
      </c>
    </row>
    <row r="22" spans="1:48" ht="30" customHeight="1" x14ac:dyDescent="0.3">
      <c r="A22" s="14"/>
      <c r="B22" s="14"/>
      <c r="C22" s="14"/>
      <c r="D22" s="14"/>
      <c r="E22" s="15"/>
      <c r="F22" s="15"/>
      <c r="G22" s="15"/>
      <c r="H22" s="15"/>
      <c r="I22" s="15"/>
      <c r="J22" s="15"/>
      <c r="K22" s="15"/>
      <c r="L22" s="15"/>
      <c r="M22" s="14"/>
      <c r="Q22" s="1" t="s">
        <v>57</v>
      </c>
    </row>
    <row r="23" spans="1:48" ht="30" customHeight="1" x14ac:dyDescent="0.3">
      <c r="A23" s="14"/>
      <c r="B23" s="14"/>
      <c r="C23" s="14"/>
      <c r="D23" s="14"/>
      <c r="E23" s="15"/>
      <c r="F23" s="15"/>
      <c r="G23" s="15"/>
      <c r="H23" s="15"/>
      <c r="I23" s="15"/>
      <c r="J23" s="15"/>
      <c r="K23" s="15"/>
      <c r="L23" s="15"/>
      <c r="M23" s="14"/>
      <c r="Q23" s="1" t="s">
        <v>57</v>
      </c>
    </row>
    <row r="24" spans="1:48" ht="30" customHeight="1" x14ac:dyDescent="0.3">
      <c r="A24" s="14"/>
      <c r="B24" s="14"/>
      <c r="C24" s="14"/>
      <c r="D24" s="14"/>
      <c r="E24" s="15"/>
      <c r="F24" s="15"/>
      <c r="G24" s="15"/>
      <c r="H24" s="15"/>
      <c r="I24" s="15"/>
      <c r="J24" s="15"/>
      <c r="K24" s="15"/>
      <c r="L24" s="15"/>
      <c r="M24" s="14"/>
      <c r="Q24" s="1" t="s">
        <v>57</v>
      </c>
    </row>
    <row r="25" spans="1:48" ht="30" customHeight="1" x14ac:dyDescent="0.3">
      <c r="A25" s="14"/>
      <c r="B25" s="14"/>
      <c r="C25" s="14"/>
      <c r="D25" s="14"/>
      <c r="E25" s="15"/>
      <c r="F25" s="15"/>
      <c r="G25" s="15"/>
      <c r="H25" s="15"/>
      <c r="I25" s="15"/>
      <c r="J25" s="15"/>
      <c r="K25" s="15"/>
      <c r="L25" s="15"/>
      <c r="M25" s="14"/>
      <c r="Q25" s="1" t="s">
        <v>57</v>
      </c>
    </row>
    <row r="26" spans="1:48" ht="30" customHeight="1" x14ac:dyDescent="0.3">
      <c r="A26" s="14"/>
      <c r="B26" s="14"/>
      <c r="C26" s="14"/>
      <c r="D26" s="14"/>
      <c r="E26" s="15"/>
      <c r="F26" s="15"/>
      <c r="G26" s="15"/>
      <c r="H26" s="15"/>
      <c r="I26" s="15"/>
      <c r="J26" s="15"/>
      <c r="K26" s="15"/>
      <c r="L26" s="15"/>
      <c r="M26" s="14"/>
      <c r="Q26" s="1" t="s">
        <v>57</v>
      </c>
    </row>
    <row r="27" spans="1:48" ht="30" customHeight="1" x14ac:dyDescent="0.3">
      <c r="A27" s="14"/>
      <c r="B27" s="14"/>
      <c r="C27" s="14"/>
      <c r="D27" s="14"/>
      <c r="E27" s="15"/>
      <c r="F27" s="15"/>
      <c r="G27" s="15"/>
      <c r="H27" s="15"/>
      <c r="I27" s="15"/>
      <c r="J27" s="15"/>
      <c r="K27" s="15"/>
      <c r="L27" s="15"/>
      <c r="M27" s="14"/>
      <c r="Q27" s="1" t="s">
        <v>57</v>
      </c>
    </row>
    <row r="28" spans="1:48" ht="30" customHeight="1" x14ac:dyDescent="0.3">
      <c r="A28" s="14"/>
      <c r="B28" s="14"/>
      <c r="C28" s="14"/>
      <c r="D28" s="14"/>
      <c r="E28" s="15"/>
      <c r="F28" s="15"/>
      <c r="G28" s="15"/>
      <c r="H28" s="15"/>
      <c r="I28" s="15"/>
      <c r="J28" s="15"/>
      <c r="K28" s="15"/>
      <c r="L28" s="15"/>
      <c r="M28" s="14"/>
      <c r="Q28" s="1" t="s">
        <v>57</v>
      </c>
    </row>
    <row r="29" spans="1:48" ht="30" customHeight="1" x14ac:dyDescent="0.3">
      <c r="A29" s="16" t="s">
        <v>91</v>
      </c>
      <c r="B29" s="14"/>
      <c r="C29" s="14"/>
      <c r="D29" s="14"/>
      <c r="E29" s="15"/>
      <c r="F29" s="15">
        <f>SUMIF(Q5:Q28,"010101",F5:F28)</f>
        <v>0</v>
      </c>
      <c r="G29" s="15"/>
      <c r="H29" s="15">
        <f>SUMIF(Q5:Q28,"010101",H5:H28)</f>
        <v>0</v>
      </c>
      <c r="I29" s="15"/>
      <c r="J29" s="15">
        <f>SUMIF(Q5:Q28,"010101",J5:J28)</f>
        <v>0</v>
      </c>
      <c r="K29" s="15"/>
      <c r="L29" s="15">
        <f>SUMIF(Q5:Q28,"010101",L5:L28)</f>
        <v>0</v>
      </c>
      <c r="M29" s="14"/>
      <c r="N29" t="s">
        <v>92</v>
      </c>
    </row>
    <row r="30" spans="1:48" ht="30" customHeight="1" x14ac:dyDescent="0.3">
      <c r="A30" s="16" t="s">
        <v>93</v>
      </c>
      <c r="B30" s="16" t="s">
        <v>52</v>
      </c>
      <c r="C30" s="14"/>
      <c r="D30" s="14"/>
      <c r="E30" s="15"/>
      <c r="F30" s="15"/>
      <c r="G30" s="15"/>
      <c r="H30" s="15"/>
      <c r="I30" s="15"/>
      <c r="J30" s="15"/>
      <c r="K30" s="15"/>
      <c r="L30" s="15"/>
      <c r="M30" s="14"/>
      <c r="N30" s="3"/>
      <c r="O30" s="3"/>
      <c r="P30" s="3"/>
      <c r="Q30" s="2" t="s">
        <v>94</v>
      </c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</row>
    <row r="31" spans="1:48" ht="30" customHeight="1" x14ac:dyDescent="0.3">
      <c r="A31" s="16" t="s">
        <v>95</v>
      </c>
      <c r="B31" s="16" t="s">
        <v>96</v>
      </c>
      <c r="C31" s="16" t="s">
        <v>97</v>
      </c>
      <c r="D31" s="14">
        <v>30</v>
      </c>
      <c r="E31" s="15">
        <f>TRUNC(단가산출목록!E4,0)</f>
        <v>0</v>
      </c>
      <c r="F31" s="15">
        <f>TRUNC(E31*D31, 0)</f>
        <v>0</v>
      </c>
      <c r="G31" s="15">
        <f>TRUNC(단가산출목록!F4,0)</f>
        <v>0</v>
      </c>
      <c r="H31" s="15">
        <f>TRUNC(G31*D31, 0)</f>
        <v>0</v>
      </c>
      <c r="I31" s="15">
        <f>TRUNC(단가산출목록!G4,0)</f>
        <v>0</v>
      </c>
      <c r="J31" s="15">
        <f>TRUNC(I31*D31, 0)</f>
        <v>0</v>
      </c>
      <c r="K31" s="15">
        <f t="shared" ref="K31:L34" si="4">TRUNC(E31+G31+I31, 0)</f>
        <v>0</v>
      </c>
      <c r="L31" s="15">
        <f t="shared" si="4"/>
        <v>0</v>
      </c>
      <c r="M31" s="16" t="s">
        <v>98</v>
      </c>
      <c r="N31" s="2" t="s">
        <v>99</v>
      </c>
      <c r="O31" s="2" t="s">
        <v>52</v>
      </c>
      <c r="P31" s="2" t="s">
        <v>52</v>
      </c>
      <c r="Q31" s="2" t="s">
        <v>94</v>
      </c>
      <c r="R31" s="2" t="s">
        <v>64</v>
      </c>
      <c r="S31" s="2" t="s">
        <v>63</v>
      </c>
      <c r="T31" s="2" t="s">
        <v>64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100</v>
      </c>
      <c r="AV31" s="3">
        <v>262</v>
      </c>
    </row>
    <row r="32" spans="1:48" ht="30" customHeight="1" x14ac:dyDescent="0.3">
      <c r="A32" s="16" t="s">
        <v>101</v>
      </c>
      <c r="B32" s="16" t="s">
        <v>102</v>
      </c>
      <c r="C32" s="16" t="s">
        <v>97</v>
      </c>
      <c r="D32" s="14">
        <v>26</v>
      </c>
      <c r="E32" s="15">
        <f>TRUNC(단가산출목록!E5,0)</f>
        <v>0</v>
      </c>
      <c r="F32" s="15">
        <f>TRUNC(E32*D32, 0)</f>
        <v>0</v>
      </c>
      <c r="G32" s="15">
        <f>TRUNC(단가산출목록!F5,0)</f>
        <v>0</v>
      </c>
      <c r="H32" s="15">
        <f>TRUNC(G32*D32, 0)</f>
        <v>0</v>
      </c>
      <c r="I32" s="15">
        <f>TRUNC(단가산출목록!G5,0)</f>
        <v>0</v>
      </c>
      <c r="J32" s="15">
        <f>TRUNC(I32*D32, 0)</f>
        <v>0</v>
      </c>
      <c r="K32" s="15">
        <f t="shared" si="4"/>
        <v>0</v>
      </c>
      <c r="L32" s="15">
        <f t="shared" si="4"/>
        <v>0</v>
      </c>
      <c r="M32" s="16" t="s">
        <v>103</v>
      </c>
      <c r="N32" s="2" t="s">
        <v>104</v>
      </c>
      <c r="O32" s="2" t="s">
        <v>52</v>
      </c>
      <c r="P32" s="2" t="s">
        <v>52</v>
      </c>
      <c r="Q32" s="2" t="s">
        <v>94</v>
      </c>
      <c r="R32" s="2" t="s">
        <v>64</v>
      </c>
      <c r="S32" s="2" t="s">
        <v>63</v>
      </c>
      <c r="T32" s="2" t="s">
        <v>64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52</v>
      </c>
      <c r="AS32" s="2" t="s">
        <v>52</v>
      </c>
      <c r="AT32" s="3"/>
      <c r="AU32" s="2" t="s">
        <v>105</v>
      </c>
      <c r="AV32" s="3">
        <v>263</v>
      </c>
    </row>
    <row r="33" spans="1:48" ht="30" customHeight="1" x14ac:dyDescent="0.3">
      <c r="A33" s="16" t="s">
        <v>106</v>
      </c>
      <c r="B33" s="16" t="s">
        <v>107</v>
      </c>
      <c r="C33" s="16" t="s">
        <v>97</v>
      </c>
      <c r="D33" s="14">
        <v>4</v>
      </c>
      <c r="E33" s="15">
        <f>TRUNC(일위대가목록!E186,0)</f>
        <v>0</v>
      </c>
      <c r="F33" s="15">
        <f>TRUNC(E33*D33, 0)</f>
        <v>0</v>
      </c>
      <c r="G33" s="15">
        <f>TRUNC(일위대가목록!F186,0)</f>
        <v>0</v>
      </c>
      <c r="H33" s="15">
        <f>TRUNC(G33*D33, 0)</f>
        <v>0</v>
      </c>
      <c r="I33" s="15">
        <f>TRUNC(일위대가목록!G186,0)</f>
        <v>0</v>
      </c>
      <c r="J33" s="15">
        <f>TRUNC(I33*D33, 0)</f>
        <v>0</v>
      </c>
      <c r="K33" s="15">
        <f t="shared" si="4"/>
        <v>0</v>
      </c>
      <c r="L33" s="15">
        <f t="shared" si="4"/>
        <v>0</v>
      </c>
      <c r="M33" s="16" t="s">
        <v>108</v>
      </c>
      <c r="N33" s="2" t="s">
        <v>109</v>
      </c>
      <c r="O33" s="2" t="s">
        <v>52</v>
      </c>
      <c r="P33" s="2" t="s">
        <v>52</v>
      </c>
      <c r="Q33" s="2" t="s">
        <v>94</v>
      </c>
      <c r="R33" s="2" t="s">
        <v>63</v>
      </c>
      <c r="S33" s="2" t="s">
        <v>64</v>
      </c>
      <c r="T33" s="2" t="s">
        <v>64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52</v>
      </c>
      <c r="AS33" s="2" t="s">
        <v>52</v>
      </c>
      <c r="AT33" s="3"/>
      <c r="AU33" s="2" t="s">
        <v>110</v>
      </c>
      <c r="AV33" s="3">
        <v>264</v>
      </c>
    </row>
    <row r="34" spans="1:48" ht="30" customHeight="1" x14ac:dyDescent="0.3">
      <c r="A34" s="16" t="s">
        <v>111</v>
      </c>
      <c r="B34" s="16" t="s">
        <v>112</v>
      </c>
      <c r="C34" s="16" t="s">
        <v>97</v>
      </c>
      <c r="D34" s="14">
        <v>13</v>
      </c>
      <c r="E34" s="15">
        <f>TRUNC(일위대가목록!E188,0)</f>
        <v>0</v>
      </c>
      <c r="F34" s="15">
        <f>TRUNC(E34*D34, 0)</f>
        <v>0</v>
      </c>
      <c r="G34" s="15">
        <f>TRUNC(일위대가목록!F188,0)</f>
        <v>0</v>
      </c>
      <c r="H34" s="15">
        <f>TRUNC(G34*D34, 0)</f>
        <v>0</v>
      </c>
      <c r="I34" s="15">
        <f>TRUNC(일위대가목록!G188,0)</f>
        <v>0</v>
      </c>
      <c r="J34" s="15">
        <f>TRUNC(I34*D34, 0)</f>
        <v>0</v>
      </c>
      <c r="K34" s="15">
        <f t="shared" si="4"/>
        <v>0</v>
      </c>
      <c r="L34" s="15">
        <f t="shared" si="4"/>
        <v>0</v>
      </c>
      <c r="M34" s="16" t="s">
        <v>113</v>
      </c>
      <c r="N34" s="2" t="s">
        <v>114</v>
      </c>
      <c r="O34" s="2" t="s">
        <v>52</v>
      </c>
      <c r="P34" s="2" t="s">
        <v>52</v>
      </c>
      <c r="Q34" s="2" t="s">
        <v>94</v>
      </c>
      <c r="R34" s="2" t="s">
        <v>63</v>
      </c>
      <c r="S34" s="2" t="s">
        <v>64</v>
      </c>
      <c r="T34" s="2" t="s">
        <v>64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52</v>
      </c>
      <c r="AS34" s="2" t="s">
        <v>52</v>
      </c>
      <c r="AT34" s="3"/>
      <c r="AU34" s="2" t="s">
        <v>115</v>
      </c>
      <c r="AV34" s="3">
        <v>265</v>
      </c>
    </row>
    <row r="35" spans="1:48" ht="30" customHeight="1" x14ac:dyDescent="0.3">
      <c r="A35" s="14"/>
      <c r="B35" s="14"/>
      <c r="C35" s="14"/>
      <c r="D35" s="14"/>
      <c r="E35" s="15"/>
      <c r="F35" s="15"/>
      <c r="G35" s="15"/>
      <c r="H35" s="15"/>
      <c r="I35" s="15"/>
      <c r="J35" s="15"/>
      <c r="K35" s="15"/>
      <c r="L35" s="15"/>
      <c r="M35" s="14"/>
      <c r="Q35" s="1" t="s">
        <v>94</v>
      </c>
    </row>
    <row r="36" spans="1:48" ht="30" customHeight="1" x14ac:dyDescent="0.3">
      <c r="A36" s="14"/>
      <c r="B36" s="14"/>
      <c r="C36" s="14"/>
      <c r="D36" s="14"/>
      <c r="E36" s="15"/>
      <c r="F36" s="15"/>
      <c r="G36" s="15"/>
      <c r="H36" s="15"/>
      <c r="I36" s="15"/>
      <c r="J36" s="15"/>
      <c r="K36" s="15"/>
      <c r="L36" s="15"/>
      <c r="M36" s="14"/>
      <c r="Q36" s="1" t="s">
        <v>94</v>
      </c>
    </row>
    <row r="37" spans="1:48" ht="30" customHeight="1" x14ac:dyDescent="0.3">
      <c r="A37" s="14"/>
      <c r="B37" s="14"/>
      <c r="C37" s="14"/>
      <c r="D37" s="14"/>
      <c r="E37" s="15"/>
      <c r="F37" s="15"/>
      <c r="G37" s="15"/>
      <c r="H37" s="15"/>
      <c r="I37" s="15"/>
      <c r="J37" s="15"/>
      <c r="K37" s="15"/>
      <c r="L37" s="15"/>
      <c r="M37" s="14"/>
      <c r="Q37" s="1" t="s">
        <v>94</v>
      </c>
    </row>
    <row r="38" spans="1:48" ht="30" customHeight="1" x14ac:dyDescent="0.3">
      <c r="A38" s="14"/>
      <c r="B38" s="14"/>
      <c r="C38" s="14"/>
      <c r="D38" s="14"/>
      <c r="E38" s="15"/>
      <c r="F38" s="15"/>
      <c r="G38" s="15"/>
      <c r="H38" s="15"/>
      <c r="I38" s="15"/>
      <c r="J38" s="15"/>
      <c r="K38" s="15"/>
      <c r="L38" s="15"/>
      <c r="M38" s="14"/>
      <c r="Q38" s="1" t="s">
        <v>94</v>
      </c>
    </row>
    <row r="39" spans="1:48" ht="30" customHeight="1" x14ac:dyDescent="0.3">
      <c r="A39" s="14"/>
      <c r="B39" s="14"/>
      <c r="C39" s="14"/>
      <c r="D39" s="14"/>
      <c r="E39" s="15"/>
      <c r="F39" s="15"/>
      <c r="G39" s="15"/>
      <c r="H39" s="15"/>
      <c r="I39" s="15"/>
      <c r="J39" s="15"/>
      <c r="K39" s="15"/>
      <c r="L39" s="15"/>
      <c r="M39" s="14"/>
      <c r="Q39" s="1" t="s">
        <v>94</v>
      </c>
    </row>
    <row r="40" spans="1:48" ht="30" customHeight="1" x14ac:dyDescent="0.3">
      <c r="A40" s="14"/>
      <c r="B40" s="14"/>
      <c r="C40" s="14"/>
      <c r="D40" s="14"/>
      <c r="E40" s="15"/>
      <c r="F40" s="15"/>
      <c r="G40" s="15"/>
      <c r="H40" s="15"/>
      <c r="I40" s="15"/>
      <c r="J40" s="15"/>
      <c r="K40" s="15"/>
      <c r="L40" s="15"/>
      <c r="M40" s="14"/>
      <c r="Q40" s="1" t="s">
        <v>94</v>
      </c>
    </row>
    <row r="41" spans="1:48" ht="30" customHeight="1" x14ac:dyDescent="0.3">
      <c r="A41" s="14"/>
      <c r="B41" s="14"/>
      <c r="C41" s="14"/>
      <c r="D41" s="14"/>
      <c r="E41" s="15"/>
      <c r="F41" s="15"/>
      <c r="G41" s="15"/>
      <c r="H41" s="15"/>
      <c r="I41" s="15"/>
      <c r="J41" s="15"/>
      <c r="K41" s="15"/>
      <c r="L41" s="15"/>
      <c r="M41" s="14"/>
      <c r="Q41" s="1" t="s">
        <v>94</v>
      </c>
    </row>
    <row r="42" spans="1:48" ht="30" customHeight="1" x14ac:dyDescent="0.3">
      <c r="A42" s="14"/>
      <c r="B42" s="14"/>
      <c r="C42" s="14"/>
      <c r="D42" s="14"/>
      <c r="E42" s="15"/>
      <c r="F42" s="15"/>
      <c r="G42" s="15"/>
      <c r="H42" s="15"/>
      <c r="I42" s="15"/>
      <c r="J42" s="15"/>
      <c r="K42" s="15"/>
      <c r="L42" s="15"/>
      <c r="M42" s="14"/>
      <c r="Q42" s="1" t="s">
        <v>94</v>
      </c>
    </row>
    <row r="43" spans="1:48" ht="30" customHeight="1" x14ac:dyDescent="0.3">
      <c r="A43" s="14"/>
      <c r="B43" s="14"/>
      <c r="C43" s="14"/>
      <c r="D43" s="14"/>
      <c r="E43" s="15"/>
      <c r="F43" s="15"/>
      <c r="G43" s="15"/>
      <c r="H43" s="15"/>
      <c r="I43" s="15"/>
      <c r="J43" s="15"/>
      <c r="K43" s="15"/>
      <c r="L43" s="15"/>
      <c r="M43" s="14"/>
      <c r="Q43" s="1" t="s">
        <v>94</v>
      </c>
    </row>
    <row r="44" spans="1:48" ht="30" customHeight="1" x14ac:dyDescent="0.3">
      <c r="A44" s="14"/>
      <c r="B44" s="14"/>
      <c r="C44" s="14"/>
      <c r="D44" s="14"/>
      <c r="E44" s="15"/>
      <c r="F44" s="15"/>
      <c r="G44" s="15"/>
      <c r="H44" s="15"/>
      <c r="I44" s="15"/>
      <c r="J44" s="15"/>
      <c r="K44" s="15"/>
      <c r="L44" s="15"/>
      <c r="M44" s="14"/>
      <c r="Q44" s="1" t="s">
        <v>94</v>
      </c>
    </row>
    <row r="45" spans="1:48" ht="30" customHeight="1" x14ac:dyDescent="0.3">
      <c r="A45" s="14"/>
      <c r="B45" s="14"/>
      <c r="C45" s="14"/>
      <c r="D45" s="14"/>
      <c r="E45" s="15"/>
      <c r="F45" s="15"/>
      <c r="G45" s="15"/>
      <c r="H45" s="15"/>
      <c r="I45" s="15"/>
      <c r="J45" s="15"/>
      <c r="K45" s="15"/>
      <c r="L45" s="15"/>
      <c r="M45" s="14"/>
      <c r="Q45" s="1" t="s">
        <v>94</v>
      </c>
    </row>
    <row r="46" spans="1:48" ht="30" customHeight="1" x14ac:dyDescent="0.3">
      <c r="A46" s="14"/>
      <c r="B46" s="14"/>
      <c r="C46" s="14"/>
      <c r="D46" s="14"/>
      <c r="E46" s="15"/>
      <c r="F46" s="15"/>
      <c r="G46" s="15"/>
      <c r="H46" s="15"/>
      <c r="I46" s="15"/>
      <c r="J46" s="15"/>
      <c r="K46" s="15"/>
      <c r="L46" s="15"/>
      <c r="M46" s="14"/>
      <c r="Q46" s="1" t="s">
        <v>94</v>
      </c>
    </row>
    <row r="47" spans="1:48" ht="30" customHeight="1" x14ac:dyDescent="0.3">
      <c r="A47" s="14"/>
      <c r="B47" s="14"/>
      <c r="C47" s="14"/>
      <c r="D47" s="14"/>
      <c r="E47" s="15"/>
      <c r="F47" s="15"/>
      <c r="G47" s="15"/>
      <c r="H47" s="15"/>
      <c r="I47" s="15"/>
      <c r="J47" s="15"/>
      <c r="K47" s="15"/>
      <c r="L47" s="15"/>
      <c r="M47" s="14"/>
      <c r="Q47" s="1" t="s">
        <v>94</v>
      </c>
    </row>
    <row r="48" spans="1:48" ht="30" customHeight="1" x14ac:dyDescent="0.3">
      <c r="A48" s="14"/>
      <c r="B48" s="14"/>
      <c r="C48" s="14"/>
      <c r="D48" s="14"/>
      <c r="E48" s="15"/>
      <c r="F48" s="15"/>
      <c r="G48" s="15"/>
      <c r="H48" s="15"/>
      <c r="I48" s="15"/>
      <c r="J48" s="15"/>
      <c r="K48" s="15"/>
      <c r="L48" s="15"/>
      <c r="M48" s="14"/>
      <c r="Q48" s="1" t="s">
        <v>94</v>
      </c>
    </row>
    <row r="49" spans="1:48" ht="30" customHeight="1" x14ac:dyDescent="0.3">
      <c r="A49" s="14"/>
      <c r="B49" s="14"/>
      <c r="C49" s="14"/>
      <c r="D49" s="14"/>
      <c r="E49" s="15"/>
      <c r="F49" s="15"/>
      <c r="G49" s="15"/>
      <c r="H49" s="15"/>
      <c r="I49" s="15"/>
      <c r="J49" s="15"/>
      <c r="K49" s="15"/>
      <c r="L49" s="15"/>
      <c r="M49" s="14"/>
      <c r="Q49" s="1" t="s">
        <v>94</v>
      </c>
    </row>
    <row r="50" spans="1:48" ht="30" customHeight="1" x14ac:dyDescent="0.3">
      <c r="A50" s="14"/>
      <c r="B50" s="14"/>
      <c r="C50" s="14"/>
      <c r="D50" s="14"/>
      <c r="E50" s="15"/>
      <c r="F50" s="15"/>
      <c r="G50" s="15"/>
      <c r="H50" s="15"/>
      <c r="I50" s="15"/>
      <c r="J50" s="15"/>
      <c r="K50" s="15"/>
      <c r="L50" s="15"/>
      <c r="M50" s="14"/>
      <c r="Q50" s="1" t="s">
        <v>94</v>
      </c>
    </row>
    <row r="51" spans="1:48" ht="30" customHeight="1" x14ac:dyDescent="0.3">
      <c r="A51" s="14"/>
      <c r="B51" s="14"/>
      <c r="C51" s="14"/>
      <c r="D51" s="14"/>
      <c r="E51" s="15"/>
      <c r="F51" s="15"/>
      <c r="G51" s="15"/>
      <c r="H51" s="15"/>
      <c r="I51" s="15"/>
      <c r="J51" s="15"/>
      <c r="K51" s="15"/>
      <c r="L51" s="15"/>
      <c r="M51" s="14"/>
      <c r="Q51" s="1" t="s">
        <v>94</v>
      </c>
    </row>
    <row r="52" spans="1:48" ht="30" customHeight="1" x14ac:dyDescent="0.3">
      <c r="A52" s="14"/>
      <c r="B52" s="14"/>
      <c r="C52" s="14"/>
      <c r="D52" s="14"/>
      <c r="E52" s="15"/>
      <c r="F52" s="15"/>
      <c r="G52" s="15"/>
      <c r="H52" s="15"/>
      <c r="I52" s="15"/>
      <c r="J52" s="15"/>
      <c r="K52" s="15"/>
      <c r="L52" s="15"/>
      <c r="M52" s="14"/>
      <c r="Q52" s="1" t="s">
        <v>94</v>
      </c>
    </row>
    <row r="53" spans="1:48" ht="30" customHeight="1" x14ac:dyDescent="0.3">
      <c r="A53" s="14"/>
      <c r="B53" s="14"/>
      <c r="C53" s="14"/>
      <c r="D53" s="14"/>
      <c r="E53" s="15"/>
      <c r="F53" s="15"/>
      <c r="G53" s="15"/>
      <c r="H53" s="15"/>
      <c r="I53" s="15"/>
      <c r="J53" s="15"/>
      <c r="K53" s="15"/>
      <c r="L53" s="15"/>
      <c r="M53" s="14"/>
      <c r="Q53" s="1" t="s">
        <v>94</v>
      </c>
    </row>
    <row r="54" spans="1:48" ht="30" customHeight="1" x14ac:dyDescent="0.3">
      <c r="A54" s="14"/>
      <c r="B54" s="14"/>
      <c r="C54" s="14"/>
      <c r="D54" s="14"/>
      <c r="E54" s="15"/>
      <c r="F54" s="15"/>
      <c r="G54" s="15"/>
      <c r="H54" s="15"/>
      <c r="I54" s="15"/>
      <c r="J54" s="15"/>
      <c r="K54" s="15"/>
      <c r="L54" s="15"/>
      <c r="M54" s="14"/>
      <c r="Q54" s="1" t="s">
        <v>94</v>
      </c>
    </row>
    <row r="55" spans="1:48" ht="30" customHeight="1" x14ac:dyDescent="0.3">
      <c r="A55" s="16" t="s">
        <v>91</v>
      </c>
      <c r="B55" s="14"/>
      <c r="C55" s="14"/>
      <c r="D55" s="14"/>
      <c r="E55" s="15"/>
      <c r="F55" s="15">
        <f>SUMIF(Q31:Q54,"010102",F31:F54)</f>
        <v>0</v>
      </c>
      <c r="G55" s="15"/>
      <c r="H55" s="15">
        <f>SUMIF(Q31:Q54,"010102",H31:H54)</f>
        <v>0</v>
      </c>
      <c r="I55" s="15"/>
      <c r="J55" s="15">
        <f>SUMIF(Q31:Q54,"010102",J31:J54)</f>
        <v>0</v>
      </c>
      <c r="K55" s="15"/>
      <c r="L55" s="15">
        <f>SUMIF(Q31:Q54,"010102",L31:L54)</f>
        <v>0</v>
      </c>
      <c r="M55" s="14"/>
      <c r="N55" t="s">
        <v>92</v>
      </c>
    </row>
    <row r="56" spans="1:48" ht="30" customHeight="1" x14ac:dyDescent="0.3">
      <c r="A56" s="16" t="s">
        <v>116</v>
      </c>
      <c r="B56" s="16" t="s">
        <v>52</v>
      </c>
      <c r="C56" s="14"/>
      <c r="D56" s="14"/>
      <c r="E56" s="15"/>
      <c r="F56" s="15"/>
      <c r="G56" s="15"/>
      <c r="H56" s="15"/>
      <c r="I56" s="15"/>
      <c r="J56" s="15"/>
      <c r="K56" s="15"/>
      <c r="L56" s="15"/>
      <c r="M56" s="14"/>
      <c r="N56" s="3"/>
      <c r="O56" s="3"/>
      <c r="P56" s="3"/>
      <c r="Q56" s="2" t="s">
        <v>117</v>
      </c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</row>
    <row r="57" spans="1:48" ht="30" customHeight="1" x14ac:dyDescent="0.3">
      <c r="A57" s="16" t="s">
        <v>118</v>
      </c>
      <c r="B57" s="16" t="s">
        <v>119</v>
      </c>
      <c r="C57" s="16" t="s">
        <v>97</v>
      </c>
      <c r="D57" s="14">
        <v>4</v>
      </c>
      <c r="E57" s="15">
        <f>TRUNC(단가대비표!O57,0)</f>
        <v>0</v>
      </c>
      <c r="F57" s="15">
        <f t="shared" ref="F57:F65" si="5">TRUNC(E57*D57, 0)</f>
        <v>0</v>
      </c>
      <c r="G57" s="15">
        <f>TRUNC(단가대비표!P57,0)</f>
        <v>0</v>
      </c>
      <c r="H57" s="15">
        <f t="shared" ref="H57:H65" si="6">TRUNC(G57*D57, 0)</f>
        <v>0</v>
      </c>
      <c r="I57" s="15">
        <f>TRUNC(단가대비표!V57,0)</f>
        <v>0</v>
      </c>
      <c r="J57" s="15">
        <f t="shared" ref="J57:J65" si="7">TRUNC(I57*D57, 0)</f>
        <v>0</v>
      </c>
      <c r="K57" s="15">
        <f t="shared" ref="K57:K65" si="8">TRUNC(E57+G57+I57, 0)</f>
        <v>0</v>
      </c>
      <c r="L57" s="15">
        <f t="shared" ref="L57:L65" si="9">TRUNC(F57+H57+J57, 0)</f>
        <v>0</v>
      </c>
      <c r="M57" s="16" t="s">
        <v>120</v>
      </c>
      <c r="N57" s="2" t="s">
        <v>121</v>
      </c>
      <c r="O57" s="2" t="s">
        <v>52</v>
      </c>
      <c r="P57" s="2" t="s">
        <v>52</v>
      </c>
      <c r="Q57" s="2" t="s">
        <v>117</v>
      </c>
      <c r="R57" s="2" t="s">
        <v>64</v>
      </c>
      <c r="S57" s="2" t="s">
        <v>64</v>
      </c>
      <c r="T57" s="2" t="s">
        <v>63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52</v>
      </c>
      <c r="AS57" s="2" t="s">
        <v>52</v>
      </c>
      <c r="AT57" s="3"/>
      <c r="AU57" s="2" t="s">
        <v>122</v>
      </c>
      <c r="AV57" s="3">
        <v>684</v>
      </c>
    </row>
    <row r="58" spans="1:48" ht="30" customHeight="1" x14ac:dyDescent="0.3">
      <c r="A58" s="16" t="s">
        <v>118</v>
      </c>
      <c r="B58" s="16" t="s">
        <v>123</v>
      </c>
      <c r="C58" s="16" t="s">
        <v>97</v>
      </c>
      <c r="D58" s="14">
        <v>21</v>
      </c>
      <c r="E58" s="15">
        <f>TRUNC(단가대비표!O58,0)</f>
        <v>0</v>
      </c>
      <c r="F58" s="15">
        <f t="shared" si="5"/>
        <v>0</v>
      </c>
      <c r="G58" s="15">
        <f>TRUNC(단가대비표!P58,0)</f>
        <v>0</v>
      </c>
      <c r="H58" s="15">
        <f t="shared" si="6"/>
        <v>0</v>
      </c>
      <c r="I58" s="15">
        <f>TRUNC(단가대비표!V58,0)</f>
        <v>0</v>
      </c>
      <c r="J58" s="15">
        <f t="shared" si="7"/>
        <v>0</v>
      </c>
      <c r="K58" s="15">
        <f t="shared" si="8"/>
        <v>0</v>
      </c>
      <c r="L58" s="15">
        <f t="shared" si="9"/>
        <v>0</v>
      </c>
      <c r="M58" s="16" t="s">
        <v>124</v>
      </c>
      <c r="N58" s="2" t="s">
        <v>125</v>
      </c>
      <c r="O58" s="2" t="s">
        <v>52</v>
      </c>
      <c r="P58" s="2" t="s">
        <v>52</v>
      </c>
      <c r="Q58" s="2" t="s">
        <v>117</v>
      </c>
      <c r="R58" s="2" t="s">
        <v>64</v>
      </c>
      <c r="S58" s="2" t="s">
        <v>64</v>
      </c>
      <c r="T58" s="2" t="s">
        <v>63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52</v>
      </c>
      <c r="AS58" s="2" t="s">
        <v>52</v>
      </c>
      <c r="AT58" s="3"/>
      <c r="AU58" s="2" t="s">
        <v>126</v>
      </c>
      <c r="AV58" s="3">
        <v>754</v>
      </c>
    </row>
    <row r="59" spans="1:48" ht="30" customHeight="1" x14ac:dyDescent="0.3">
      <c r="A59" s="16" t="s">
        <v>127</v>
      </c>
      <c r="B59" s="16" t="s">
        <v>128</v>
      </c>
      <c r="C59" s="16" t="s">
        <v>129</v>
      </c>
      <c r="D59" s="14">
        <v>2.7E-2</v>
      </c>
      <c r="E59" s="15">
        <f>TRUNC(단가대비표!O44,0)</f>
        <v>0</v>
      </c>
      <c r="F59" s="15">
        <f t="shared" si="5"/>
        <v>0</v>
      </c>
      <c r="G59" s="15">
        <f>TRUNC(단가대비표!P44,0)</f>
        <v>0</v>
      </c>
      <c r="H59" s="15">
        <f t="shared" si="6"/>
        <v>0</v>
      </c>
      <c r="I59" s="15">
        <f>TRUNC(단가대비표!V44,0)</f>
        <v>0</v>
      </c>
      <c r="J59" s="15">
        <f t="shared" si="7"/>
        <v>0</v>
      </c>
      <c r="K59" s="15">
        <f t="shared" si="8"/>
        <v>0</v>
      </c>
      <c r="L59" s="15">
        <f t="shared" si="9"/>
        <v>0</v>
      </c>
      <c r="M59" s="16" t="s">
        <v>130</v>
      </c>
      <c r="N59" s="2" t="s">
        <v>131</v>
      </c>
      <c r="O59" s="2" t="s">
        <v>52</v>
      </c>
      <c r="P59" s="2" t="s">
        <v>52</v>
      </c>
      <c r="Q59" s="2" t="s">
        <v>117</v>
      </c>
      <c r="R59" s="2" t="s">
        <v>64</v>
      </c>
      <c r="S59" s="2" t="s">
        <v>64</v>
      </c>
      <c r="T59" s="2" t="s">
        <v>63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52</v>
      </c>
      <c r="AS59" s="2" t="s">
        <v>52</v>
      </c>
      <c r="AT59" s="3"/>
      <c r="AU59" s="2" t="s">
        <v>132</v>
      </c>
      <c r="AV59" s="3">
        <v>759</v>
      </c>
    </row>
    <row r="60" spans="1:48" ht="30" customHeight="1" x14ac:dyDescent="0.3">
      <c r="A60" s="16" t="s">
        <v>127</v>
      </c>
      <c r="B60" s="16" t="s">
        <v>133</v>
      </c>
      <c r="C60" s="16" t="s">
        <v>129</v>
      </c>
      <c r="D60" s="14">
        <v>1.7609999999999999</v>
      </c>
      <c r="E60" s="15">
        <f>TRUNC(단가대비표!O45,0)</f>
        <v>0</v>
      </c>
      <c r="F60" s="15">
        <f t="shared" si="5"/>
        <v>0</v>
      </c>
      <c r="G60" s="15">
        <f>TRUNC(단가대비표!P45,0)</f>
        <v>0</v>
      </c>
      <c r="H60" s="15">
        <f t="shared" si="6"/>
        <v>0</v>
      </c>
      <c r="I60" s="15">
        <f>TRUNC(단가대비표!V45,0)</f>
        <v>0</v>
      </c>
      <c r="J60" s="15">
        <f t="shared" si="7"/>
        <v>0</v>
      </c>
      <c r="K60" s="15">
        <f t="shared" si="8"/>
        <v>0</v>
      </c>
      <c r="L60" s="15">
        <f t="shared" si="9"/>
        <v>0</v>
      </c>
      <c r="M60" s="16" t="s">
        <v>134</v>
      </c>
      <c r="N60" s="2" t="s">
        <v>135</v>
      </c>
      <c r="O60" s="2" t="s">
        <v>52</v>
      </c>
      <c r="P60" s="2" t="s">
        <v>52</v>
      </c>
      <c r="Q60" s="2" t="s">
        <v>117</v>
      </c>
      <c r="R60" s="2" t="s">
        <v>64</v>
      </c>
      <c r="S60" s="2" t="s">
        <v>64</v>
      </c>
      <c r="T60" s="2" t="s">
        <v>63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 t="s">
        <v>52</v>
      </c>
      <c r="AS60" s="2" t="s">
        <v>52</v>
      </c>
      <c r="AT60" s="3"/>
      <c r="AU60" s="2" t="s">
        <v>136</v>
      </c>
      <c r="AV60" s="3">
        <v>760</v>
      </c>
    </row>
    <row r="61" spans="1:48" ht="30" customHeight="1" x14ac:dyDescent="0.3">
      <c r="A61" s="16" t="s">
        <v>137</v>
      </c>
      <c r="B61" s="16" t="s">
        <v>138</v>
      </c>
      <c r="C61" s="16" t="s">
        <v>97</v>
      </c>
      <c r="D61" s="14">
        <v>4</v>
      </c>
      <c r="E61" s="15">
        <f>TRUNC(일위대가목록!E36,0)</f>
        <v>0</v>
      </c>
      <c r="F61" s="15">
        <f t="shared" si="5"/>
        <v>0</v>
      </c>
      <c r="G61" s="15">
        <f>TRUNC(일위대가목록!F36,0)</f>
        <v>0</v>
      </c>
      <c r="H61" s="15">
        <f t="shared" si="6"/>
        <v>0</v>
      </c>
      <c r="I61" s="15">
        <f>TRUNC(일위대가목록!G36,0)</f>
        <v>0</v>
      </c>
      <c r="J61" s="15">
        <f t="shared" si="7"/>
        <v>0</v>
      </c>
      <c r="K61" s="15">
        <f t="shared" si="8"/>
        <v>0</v>
      </c>
      <c r="L61" s="15">
        <f t="shared" si="9"/>
        <v>0</v>
      </c>
      <c r="M61" s="16" t="s">
        <v>139</v>
      </c>
      <c r="N61" s="2" t="s">
        <v>140</v>
      </c>
      <c r="O61" s="2" t="s">
        <v>52</v>
      </c>
      <c r="P61" s="2" t="s">
        <v>52</v>
      </c>
      <c r="Q61" s="2" t="s">
        <v>117</v>
      </c>
      <c r="R61" s="2" t="s">
        <v>63</v>
      </c>
      <c r="S61" s="2" t="s">
        <v>64</v>
      </c>
      <c r="T61" s="2" t="s">
        <v>64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2" t="s">
        <v>52</v>
      </c>
      <c r="AS61" s="2" t="s">
        <v>52</v>
      </c>
      <c r="AT61" s="3"/>
      <c r="AU61" s="2" t="s">
        <v>141</v>
      </c>
      <c r="AV61" s="3">
        <v>685</v>
      </c>
    </row>
    <row r="62" spans="1:48" ht="30" customHeight="1" x14ac:dyDescent="0.3">
      <c r="A62" s="16" t="s">
        <v>142</v>
      </c>
      <c r="B62" s="16" t="s">
        <v>143</v>
      </c>
      <c r="C62" s="16" t="s">
        <v>97</v>
      </c>
      <c r="D62" s="14">
        <v>15</v>
      </c>
      <c r="E62" s="15">
        <f>TRUNC(일위대가목록!E37,0)</f>
        <v>0</v>
      </c>
      <c r="F62" s="15">
        <f t="shared" si="5"/>
        <v>0</v>
      </c>
      <c r="G62" s="15">
        <f>TRUNC(일위대가목록!F37,0)</f>
        <v>0</v>
      </c>
      <c r="H62" s="15">
        <f t="shared" si="6"/>
        <v>0</v>
      </c>
      <c r="I62" s="15">
        <f>TRUNC(일위대가목록!G37,0)</f>
        <v>0</v>
      </c>
      <c r="J62" s="15">
        <f t="shared" si="7"/>
        <v>0</v>
      </c>
      <c r="K62" s="15">
        <f t="shared" si="8"/>
        <v>0</v>
      </c>
      <c r="L62" s="15">
        <f t="shared" si="9"/>
        <v>0</v>
      </c>
      <c r="M62" s="16" t="s">
        <v>144</v>
      </c>
      <c r="N62" s="2" t="s">
        <v>145</v>
      </c>
      <c r="O62" s="2" t="s">
        <v>52</v>
      </c>
      <c r="P62" s="2" t="s">
        <v>52</v>
      </c>
      <c r="Q62" s="2" t="s">
        <v>117</v>
      </c>
      <c r="R62" s="2" t="s">
        <v>63</v>
      </c>
      <c r="S62" s="2" t="s">
        <v>64</v>
      </c>
      <c r="T62" s="2" t="s">
        <v>64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2" t="s">
        <v>52</v>
      </c>
      <c r="AS62" s="2" t="s">
        <v>52</v>
      </c>
      <c r="AT62" s="3"/>
      <c r="AU62" s="2" t="s">
        <v>146</v>
      </c>
      <c r="AV62" s="3">
        <v>755</v>
      </c>
    </row>
    <row r="63" spans="1:48" ht="30" customHeight="1" x14ac:dyDescent="0.3">
      <c r="A63" s="16" t="s">
        <v>142</v>
      </c>
      <c r="B63" s="16" t="s">
        <v>147</v>
      </c>
      <c r="C63" s="16" t="s">
        <v>97</v>
      </c>
      <c r="D63" s="14">
        <v>6</v>
      </c>
      <c r="E63" s="15">
        <f>TRUNC(일위대가목록!E38,0)</f>
        <v>0</v>
      </c>
      <c r="F63" s="15">
        <f t="shared" si="5"/>
        <v>0</v>
      </c>
      <c r="G63" s="15">
        <f>TRUNC(일위대가목록!F38,0)</f>
        <v>0</v>
      </c>
      <c r="H63" s="15">
        <f t="shared" si="6"/>
        <v>0</v>
      </c>
      <c r="I63" s="15">
        <f>TRUNC(일위대가목록!G38,0)</f>
        <v>0</v>
      </c>
      <c r="J63" s="15">
        <f t="shared" si="7"/>
        <v>0</v>
      </c>
      <c r="K63" s="15">
        <f t="shared" si="8"/>
        <v>0</v>
      </c>
      <c r="L63" s="15">
        <f t="shared" si="9"/>
        <v>0</v>
      </c>
      <c r="M63" s="16" t="s">
        <v>148</v>
      </c>
      <c r="N63" s="2" t="s">
        <v>149</v>
      </c>
      <c r="O63" s="2" t="s">
        <v>52</v>
      </c>
      <c r="P63" s="2" t="s">
        <v>52</v>
      </c>
      <c r="Q63" s="2" t="s">
        <v>117</v>
      </c>
      <c r="R63" s="2" t="s">
        <v>63</v>
      </c>
      <c r="S63" s="2" t="s">
        <v>64</v>
      </c>
      <c r="T63" s="2" t="s">
        <v>64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2" t="s">
        <v>52</v>
      </c>
      <c r="AS63" s="2" t="s">
        <v>52</v>
      </c>
      <c r="AT63" s="3"/>
      <c r="AU63" s="2" t="s">
        <v>150</v>
      </c>
      <c r="AV63" s="3">
        <v>756</v>
      </c>
    </row>
    <row r="64" spans="1:48" ht="30" customHeight="1" x14ac:dyDescent="0.3">
      <c r="A64" s="16" t="s">
        <v>151</v>
      </c>
      <c r="B64" s="16" t="s">
        <v>152</v>
      </c>
      <c r="C64" s="16" t="s">
        <v>129</v>
      </c>
      <c r="D64" s="14">
        <v>1.736</v>
      </c>
      <c r="E64" s="15">
        <f>TRUNC(일위대가목록!E34,0)</f>
        <v>0</v>
      </c>
      <c r="F64" s="15">
        <f t="shared" si="5"/>
        <v>0</v>
      </c>
      <c r="G64" s="15">
        <f>TRUNC(일위대가목록!F34,0)</f>
        <v>0</v>
      </c>
      <c r="H64" s="15">
        <f t="shared" si="6"/>
        <v>0</v>
      </c>
      <c r="I64" s="15">
        <f>TRUNC(일위대가목록!G34,0)</f>
        <v>0</v>
      </c>
      <c r="J64" s="15">
        <f t="shared" si="7"/>
        <v>0</v>
      </c>
      <c r="K64" s="15">
        <f t="shared" si="8"/>
        <v>0</v>
      </c>
      <c r="L64" s="15">
        <f t="shared" si="9"/>
        <v>0</v>
      </c>
      <c r="M64" s="16" t="s">
        <v>153</v>
      </c>
      <c r="N64" s="2" t="s">
        <v>154</v>
      </c>
      <c r="O64" s="2" t="s">
        <v>52</v>
      </c>
      <c r="P64" s="2" t="s">
        <v>52</v>
      </c>
      <c r="Q64" s="2" t="s">
        <v>117</v>
      </c>
      <c r="R64" s="2" t="s">
        <v>63</v>
      </c>
      <c r="S64" s="2" t="s">
        <v>64</v>
      </c>
      <c r="T64" s="2" t="s">
        <v>64</v>
      </c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2" t="s">
        <v>52</v>
      </c>
      <c r="AS64" s="2" t="s">
        <v>52</v>
      </c>
      <c r="AT64" s="3"/>
      <c r="AU64" s="2" t="s">
        <v>155</v>
      </c>
      <c r="AV64" s="3">
        <v>757</v>
      </c>
    </row>
    <row r="65" spans="1:48" ht="30" customHeight="1" x14ac:dyDescent="0.3">
      <c r="A65" s="16" t="s">
        <v>156</v>
      </c>
      <c r="B65" s="16" t="s">
        <v>157</v>
      </c>
      <c r="C65" s="16" t="s">
        <v>82</v>
      </c>
      <c r="D65" s="14">
        <v>14</v>
      </c>
      <c r="E65" s="15">
        <f>TRUNC(일위대가목록!E31,0)</f>
        <v>0</v>
      </c>
      <c r="F65" s="15">
        <f t="shared" si="5"/>
        <v>0</v>
      </c>
      <c r="G65" s="15">
        <f>TRUNC(일위대가목록!F31,0)</f>
        <v>0</v>
      </c>
      <c r="H65" s="15">
        <f t="shared" si="6"/>
        <v>0</v>
      </c>
      <c r="I65" s="15">
        <f>TRUNC(일위대가목록!G31,0)</f>
        <v>0</v>
      </c>
      <c r="J65" s="15">
        <f t="shared" si="7"/>
        <v>0</v>
      </c>
      <c r="K65" s="15">
        <f t="shared" si="8"/>
        <v>0</v>
      </c>
      <c r="L65" s="15">
        <f t="shared" si="9"/>
        <v>0</v>
      </c>
      <c r="M65" s="16" t="s">
        <v>158</v>
      </c>
      <c r="N65" s="2" t="s">
        <v>159</v>
      </c>
      <c r="O65" s="2" t="s">
        <v>52</v>
      </c>
      <c r="P65" s="2" t="s">
        <v>52</v>
      </c>
      <c r="Q65" s="2" t="s">
        <v>117</v>
      </c>
      <c r="R65" s="2" t="s">
        <v>63</v>
      </c>
      <c r="S65" s="2" t="s">
        <v>64</v>
      </c>
      <c r="T65" s="2" t="s">
        <v>64</v>
      </c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2" t="s">
        <v>52</v>
      </c>
      <c r="AS65" s="2" t="s">
        <v>52</v>
      </c>
      <c r="AT65" s="3"/>
      <c r="AU65" s="2" t="s">
        <v>160</v>
      </c>
      <c r="AV65" s="3">
        <v>765</v>
      </c>
    </row>
    <row r="66" spans="1:48" ht="30" customHeight="1" x14ac:dyDescent="0.3">
      <c r="A66" s="14"/>
      <c r="B66" s="14"/>
      <c r="C66" s="14"/>
      <c r="D66" s="14"/>
      <c r="E66" s="15"/>
      <c r="F66" s="15"/>
      <c r="G66" s="15"/>
      <c r="H66" s="15"/>
      <c r="I66" s="15"/>
      <c r="J66" s="15"/>
      <c r="K66" s="15"/>
      <c r="L66" s="15"/>
      <c r="M66" s="14"/>
      <c r="Q66" s="1" t="s">
        <v>117</v>
      </c>
    </row>
    <row r="67" spans="1:48" ht="30" customHeight="1" x14ac:dyDescent="0.3">
      <c r="A67" s="14"/>
      <c r="B67" s="14"/>
      <c r="C67" s="14"/>
      <c r="D67" s="14"/>
      <c r="E67" s="15"/>
      <c r="F67" s="15"/>
      <c r="G67" s="15"/>
      <c r="H67" s="15"/>
      <c r="I67" s="15"/>
      <c r="J67" s="15"/>
      <c r="K67" s="15"/>
      <c r="L67" s="15"/>
      <c r="M67" s="14"/>
      <c r="Q67" s="1" t="s">
        <v>117</v>
      </c>
    </row>
    <row r="68" spans="1:48" ht="30" customHeight="1" x14ac:dyDescent="0.3">
      <c r="A68" s="14"/>
      <c r="B68" s="14"/>
      <c r="C68" s="14"/>
      <c r="D68" s="14"/>
      <c r="E68" s="15"/>
      <c r="F68" s="15"/>
      <c r="G68" s="15"/>
      <c r="H68" s="15"/>
      <c r="I68" s="15"/>
      <c r="J68" s="15"/>
      <c r="K68" s="15"/>
      <c r="L68" s="15"/>
      <c r="M68" s="14"/>
      <c r="Q68" s="1" t="s">
        <v>117</v>
      </c>
    </row>
    <row r="69" spans="1:48" ht="30" customHeight="1" x14ac:dyDescent="0.3">
      <c r="A69" s="14"/>
      <c r="B69" s="14"/>
      <c r="C69" s="14"/>
      <c r="D69" s="14"/>
      <c r="E69" s="15"/>
      <c r="F69" s="15"/>
      <c r="G69" s="15"/>
      <c r="H69" s="15"/>
      <c r="I69" s="15"/>
      <c r="J69" s="15"/>
      <c r="K69" s="15"/>
      <c r="L69" s="15"/>
      <c r="M69" s="14"/>
      <c r="Q69" s="1" t="s">
        <v>117</v>
      </c>
    </row>
    <row r="70" spans="1:48" ht="30" customHeight="1" x14ac:dyDescent="0.3">
      <c r="A70" s="14"/>
      <c r="B70" s="14"/>
      <c r="C70" s="14"/>
      <c r="D70" s="14"/>
      <c r="E70" s="15"/>
      <c r="F70" s="15"/>
      <c r="G70" s="15"/>
      <c r="H70" s="15"/>
      <c r="I70" s="15"/>
      <c r="J70" s="15"/>
      <c r="K70" s="15"/>
      <c r="L70" s="15"/>
      <c r="M70" s="14"/>
      <c r="Q70" s="1" t="s">
        <v>117</v>
      </c>
    </row>
    <row r="71" spans="1:48" ht="30" customHeight="1" x14ac:dyDescent="0.3">
      <c r="A71" s="14"/>
      <c r="B71" s="14"/>
      <c r="C71" s="14"/>
      <c r="D71" s="14"/>
      <c r="E71" s="15"/>
      <c r="F71" s="15"/>
      <c r="G71" s="15"/>
      <c r="H71" s="15"/>
      <c r="I71" s="15"/>
      <c r="J71" s="15"/>
      <c r="K71" s="15"/>
      <c r="L71" s="15"/>
      <c r="M71" s="14"/>
      <c r="Q71" s="1" t="s">
        <v>117</v>
      </c>
    </row>
    <row r="72" spans="1:48" ht="30" customHeight="1" x14ac:dyDescent="0.3">
      <c r="A72" s="14"/>
      <c r="B72" s="14"/>
      <c r="C72" s="14"/>
      <c r="D72" s="14"/>
      <c r="E72" s="15"/>
      <c r="F72" s="15"/>
      <c r="G72" s="15"/>
      <c r="H72" s="15"/>
      <c r="I72" s="15"/>
      <c r="J72" s="15"/>
      <c r="K72" s="15"/>
      <c r="L72" s="15"/>
      <c r="M72" s="14"/>
      <c r="Q72" s="1" t="s">
        <v>117</v>
      </c>
    </row>
    <row r="73" spans="1:48" ht="30" customHeight="1" x14ac:dyDescent="0.3">
      <c r="A73" s="14"/>
      <c r="B73" s="14"/>
      <c r="C73" s="14"/>
      <c r="D73" s="14"/>
      <c r="E73" s="15"/>
      <c r="F73" s="15"/>
      <c r="G73" s="15"/>
      <c r="H73" s="15"/>
      <c r="I73" s="15"/>
      <c r="J73" s="15"/>
      <c r="K73" s="15"/>
      <c r="L73" s="15"/>
      <c r="M73" s="14"/>
      <c r="Q73" s="1" t="s">
        <v>117</v>
      </c>
    </row>
    <row r="74" spans="1:48" ht="30" customHeight="1" x14ac:dyDescent="0.3">
      <c r="A74" s="14"/>
      <c r="B74" s="14"/>
      <c r="C74" s="14"/>
      <c r="D74" s="14"/>
      <c r="E74" s="15"/>
      <c r="F74" s="15"/>
      <c r="G74" s="15"/>
      <c r="H74" s="15"/>
      <c r="I74" s="15"/>
      <c r="J74" s="15"/>
      <c r="K74" s="15"/>
      <c r="L74" s="15"/>
      <c r="M74" s="14"/>
      <c r="Q74" s="1" t="s">
        <v>117</v>
      </c>
    </row>
    <row r="75" spans="1:48" ht="30" customHeight="1" x14ac:dyDescent="0.3">
      <c r="A75" s="14"/>
      <c r="B75" s="14"/>
      <c r="C75" s="14"/>
      <c r="D75" s="14"/>
      <c r="E75" s="15"/>
      <c r="F75" s="15"/>
      <c r="G75" s="15"/>
      <c r="H75" s="15"/>
      <c r="I75" s="15"/>
      <c r="J75" s="15"/>
      <c r="K75" s="15"/>
      <c r="L75" s="15"/>
      <c r="M75" s="14"/>
      <c r="Q75" s="1" t="s">
        <v>117</v>
      </c>
    </row>
    <row r="76" spans="1:48" ht="30" customHeight="1" x14ac:dyDescent="0.3">
      <c r="A76" s="14"/>
      <c r="B76" s="14"/>
      <c r="C76" s="14"/>
      <c r="D76" s="14"/>
      <c r="E76" s="15"/>
      <c r="F76" s="15"/>
      <c r="G76" s="15"/>
      <c r="H76" s="15"/>
      <c r="I76" s="15"/>
      <c r="J76" s="15"/>
      <c r="K76" s="15"/>
      <c r="L76" s="15"/>
      <c r="M76" s="14"/>
      <c r="Q76" s="1" t="s">
        <v>117</v>
      </c>
    </row>
    <row r="77" spans="1:48" ht="30" customHeight="1" x14ac:dyDescent="0.3">
      <c r="A77" s="14"/>
      <c r="B77" s="14"/>
      <c r="C77" s="14"/>
      <c r="D77" s="14"/>
      <c r="E77" s="15"/>
      <c r="F77" s="15"/>
      <c r="G77" s="15"/>
      <c r="H77" s="15"/>
      <c r="I77" s="15"/>
      <c r="J77" s="15"/>
      <c r="K77" s="15"/>
      <c r="L77" s="15"/>
      <c r="M77" s="14"/>
      <c r="Q77" s="1" t="s">
        <v>117</v>
      </c>
    </row>
    <row r="78" spans="1:48" ht="30" customHeight="1" x14ac:dyDescent="0.3">
      <c r="A78" s="14"/>
      <c r="B78" s="14"/>
      <c r="C78" s="14"/>
      <c r="D78" s="14"/>
      <c r="E78" s="15"/>
      <c r="F78" s="15"/>
      <c r="G78" s="15"/>
      <c r="H78" s="15"/>
      <c r="I78" s="15"/>
      <c r="J78" s="15"/>
      <c r="K78" s="15"/>
      <c r="L78" s="15"/>
      <c r="M78" s="14"/>
      <c r="Q78" s="1" t="s">
        <v>117</v>
      </c>
    </row>
    <row r="79" spans="1:48" ht="30" customHeight="1" x14ac:dyDescent="0.3">
      <c r="A79" s="14"/>
      <c r="B79" s="14"/>
      <c r="C79" s="14"/>
      <c r="D79" s="14"/>
      <c r="E79" s="15"/>
      <c r="F79" s="15"/>
      <c r="G79" s="15"/>
      <c r="H79" s="15"/>
      <c r="I79" s="15"/>
      <c r="J79" s="15"/>
      <c r="K79" s="15"/>
      <c r="L79" s="15"/>
      <c r="M79" s="14"/>
      <c r="Q79" s="1" t="s">
        <v>117</v>
      </c>
    </row>
    <row r="80" spans="1:48" ht="30" customHeight="1" x14ac:dyDescent="0.3">
      <c r="A80" s="14"/>
      <c r="B80" s="14"/>
      <c r="C80" s="14"/>
      <c r="D80" s="14"/>
      <c r="E80" s="15"/>
      <c r="F80" s="15"/>
      <c r="G80" s="15"/>
      <c r="H80" s="15"/>
      <c r="I80" s="15"/>
      <c r="J80" s="15"/>
      <c r="K80" s="15"/>
      <c r="L80" s="15"/>
      <c r="M80" s="14"/>
      <c r="Q80" s="1" t="s">
        <v>117</v>
      </c>
    </row>
    <row r="81" spans="1:48" ht="30" customHeight="1" x14ac:dyDescent="0.3">
      <c r="A81" s="16" t="s">
        <v>91</v>
      </c>
      <c r="B81" s="14"/>
      <c r="C81" s="14"/>
      <c r="D81" s="14"/>
      <c r="E81" s="15"/>
      <c r="F81" s="15">
        <f>SUMIF(Q57:Q80,"010103",F57:F80)</f>
        <v>0</v>
      </c>
      <c r="G81" s="15"/>
      <c r="H81" s="15">
        <f>SUMIF(Q57:Q80,"010103",H57:H80)</f>
        <v>0</v>
      </c>
      <c r="I81" s="15"/>
      <c r="J81" s="15">
        <f>SUMIF(Q57:Q80,"010103",J57:J80)</f>
        <v>0</v>
      </c>
      <c r="K81" s="15"/>
      <c r="L81" s="15">
        <f>SUMIF(Q57:Q80,"010103",L57:L80)</f>
        <v>0</v>
      </c>
      <c r="M81" s="14"/>
      <c r="N81" t="s">
        <v>92</v>
      </c>
    </row>
    <row r="82" spans="1:48" ht="30" customHeight="1" x14ac:dyDescent="0.3">
      <c r="A82" s="16" t="s">
        <v>161</v>
      </c>
      <c r="B82" s="16" t="s">
        <v>52</v>
      </c>
      <c r="C82" s="14"/>
      <c r="D82" s="14"/>
      <c r="E82" s="15"/>
      <c r="F82" s="15"/>
      <c r="G82" s="15"/>
      <c r="H82" s="15"/>
      <c r="I82" s="15"/>
      <c r="J82" s="15"/>
      <c r="K82" s="15"/>
      <c r="L82" s="15"/>
      <c r="M82" s="14"/>
      <c r="N82" s="3"/>
      <c r="O82" s="3"/>
      <c r="P82" s="3"/>
      <c r="Q82" s="2" t="s">
        <v>162</v>
      </c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</row>
    <row r="83" spans="1:48" ht="30" customHeight="1" x14ac:dyDescent="0.3">
      <c r="A83" s="16" t="s">
        <v>163</v>
      </c>
      <c r="B83" s="16" t="s">
        <v>164</v>
      </c>
      <c r="C83" s="16" t="s">
        <v>82</v>
      </c>
      <c r="D83" s="14">
        <v>10</v>
      </c>
      <c r="E83" s="15">
        <f>TRUNC(일위대가목록!E113,0)</f>
        <v>0</v>
      </c>
      <c r="F83" s="15">
        <f>TRUNC(E83*D83, 0)</f>
        <v>0</v>
      </c>
      <c r="G83" s="15">
        <f>TRUNC(일위대가목록!F113,0)</f>
        <v>0</v>
      </c>
      <c r="H83" s="15">
        <f>TRUNC(G83*D83, 0)</f>
        <v>0</v>
      </c>
      <c r="I83" s="15">
        <f>TRUNC(일위대가목록!G113,0)</f>
        <v>0</v>
      </c>
      <c r="J83" s="15">
        <f>TRUNC(I83*D83, 0)</f>
        <v>0</v>
      </c>
      <c r="K83" s="15">
        <f>TRUNC(E83+G83+I83, 0)</f>
        <v>0</v>
      </c>
      <c r="L83" s="15">
        <f>TRUNC(F83+H83+J83, 0)</f>
        <v>0</v>
      </c>
      <c r="M83" s="16" t="s">
        <v>165</v>
      </c>
      <c r="N83" s="2" t="s">
        <v>166</v>
      </c>
      <c r="O83" s="2" t="s">
        <v>52</v>
      </c>
      <c r="P83" s="2" t="s">
        <v>52</v>
      </c>
      <c r="Q83" s="2" t="s">
        <v>162</v>
      </c>
      <c r="R83" s="2" t="s">
        <v>63</v>
      </c>
      <c r="S83" s="2" t="s">
        <v>64</v>
      </c>
      <c r="T83" s="2" t="s">
        <v>64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52</v>
      </c>
      <c r="AS83" s="2" t="s">
        <v>52</v>
      </c>
      <c r="AT83" s="3"/>
      <c r="AU83" s="2" t="s">
        <v>167</v>
      </c>
      <c r="AV83" s="3">
        <v>269</v>
      </c>
    </row>
    <row r="84" spans="1:48" ht="30" customHeight="1" x14ac:dyDescent="0.3">
      <c r="A84" s="14"/>
      <c r="B84" s="14"/>
      <c r="C84" s="14"/>
      <c r="D84" s="14"/>
      <c r="E84" s="15"/>
      <c r="F84" s="15"/>
      <c r="G84" s="15"/>
      <c r="H84" s="15"/>
      <c r="I84" s="15"/>
      <c r="J84" s="15"/>
      <c r="K84" s="15"/>
      <c r="L84" s="15"/>
      <c r="M84" s="14"/>
      <c r="Q84" s="1" t="s">
        <v>162</v>
      </c>
    </row>
    <row r="85" spans="1:48" ht="30" customHeight="1" x14ac:dyDescent="0.3">
      <c r="A85" s="14"/>
      <c r="B85" s="14"/>
      <c r="C85" s="14"/>
      <c r="D85" s="14"/>
      <c r="E85" s="15"/>
      <c r="F85" s="15"/>
      <c r="G85" s="15"/>
      <c r="H85" s="15"/>
      <c r="I85" s="15"/>
      <c r="J85" s="15"/>
      <c r="K85" s="15"/>
      <c r="L85" s="15"/>
      <c r="M85" s="14"/>
      <c r="Q85" s="1" t="s">
        <v>162</v>
      </c>
    </row>
    <row r="86" spans="1:48" ht="30" customHeight="1" x14ac:dyDescent="0.3">
      <c r="A86" s="14"/>
      <c r="B86" s="14"/>
      <c r="C86" s="14"/>
      <c r="D86" s="14"/>
      <c r="E86" s="15"/>
      <c r="F86" s="15"/>
      <c r="G86" s="15"/>
      <c r="H86" s="15"/>
      <c r="I86" s="15"/>
      <c r="J86" s="15"/>
      <c r="K86" s="15"/>
      <c r="L86" s="15"/>
      <c r="M86" s="14"/>
      <c r="Q86" s="1" t="s">
        <v>162</v>
      </c>
    </row>
    <row r="87" spans="1:48" ht="30" customHeight="1" x14ac:dyDescent="0.3">
      <c r="A87" s="14"/>
      <c r="B87" s="14"/>
      <c r="C87" s="14"/>
      <c r="D87" s="14"/>
      <c r="E87" s="15"/>
      <c r="F87" s="15"/>
      <c r="G87" s="15"/>
      <c r="H87" s="15"/>
      <c r="I87" s="15"/>
      <c r="J87" s="15"/>
      <c r="K87" s="15"/>
      <c r="L87" s="15"/>
      <c r="M87" s="14"/>
      <c r="Q87" s="1" t="s">
        <v>162</v>
      </c>
    </row>
    <row r="88" spans="1:48" ht="30" customHeight="1" x14ac:dyDescent="0.3">
      <c r="A88" s="14"/>
      <c r="B88" s="14"/>
      <c r="C88" s="14"/>
      <c r="D88" s="14"/>
      <c r="E88" s="15"/>
      <c r="F88" s="15"/>
      <c r="G88" s="15"/>
      <c r="H88" s="15"/>
      <c r="I88" s="15"/>
      <c r="J88" s="15"/>
      <c r="K88" s="15"/>
      <c r="L88" s="15"/>
      <c r="M88" s="14"/>
      <c r="Q88" s="1" t="s">
        <v>162</v>
      </c>
    </row>
    <row r="89" spans="1:48" ht="30" customHeight="1" x14ac:dyDescent="0.3">
      <c r="A89" s="14"/>
      <c r="B89" s="14"/>
      <c r="C89" s="14"/>
      <c r="D89" s="14"/>
      <c r="E89" s="15"/>
      <c r="F89" s="15"/>
      <c r="G89" s="15"/>
      <c r="H89" s="15"/>
      <c r="I89" s="15"/>
      <c r="J89" s="15"/>
      <c r="K89" s="15"/>
      <c r="L89" s="15"/>
      <c r="M89" s="14"/>
      <c r="Q89" s="1" t="s">
        <v>162</v>
      </c>
    </row>
    <row r="90" spans="1:48" ht="30" customHeight="1" x14ac:dyDescent="0.3">
      <c r="A90" s="14"/>
      <c r="B90" s="14"/>
      <c r="C90" s="14"/>
      <c r="D90" s="14"/>
      <c r="E90" s="15"/>
      <c r="F90" s="15"/>
      <c r="G90" s="15"/>
      <c r="H90" s="15"/>
      <c r="I90" s="15"/>
      <c r="J90" s="15"/>
      <c r="K90" s="15"/>
      <c r="L90" s="15"/>
      <c r="M90" s="14"/>
      <c r="Q90" s="1" t="s">
        <v>162</v>
      </c>
    </row>
    <row r="91" spans="1:48" ht="30" customHeight="1" x14ac:dyDescent="0.3">
      <c r="A91" s="14"/>
      <c r="B91" s="14"/>
      <c r="C91" s="14"/>
      <c r="D91" s="14"/>
      <c r="E91" s="15"/>
      <c r="F91" s="15"/>
      <c r="G91" s="15"/>
      <c r="H91" s="15"/>
      <c r="I91" s="15"/>
      <c r="J91" s="15"/>
      <c r="K91" s="15"/>
      <c r="L91" s="15"/>
      <c r="M91" s="14"/>
      <c r="Q91" s="1" t="s">
        <v>162</v>
      </c>
    </row>
    <row r="92" spans="1:48" ht="30" customHeight="1" x14ac:dyDescent="0.3">
      <c r="A92" s="14"/>
      <c r="B92" s="14"/>
      <c r="C92" s="14"/>
      <c r="D92" s="14"/>
      <c r="E92" s="15"/>
      <c r="F92" s="15"/>
      <c r="G92" s="15"/>
      <c r="H92" s="15"/>
      <c r="I92" s="15"/>
      <c r="J92" s="15"/>
      <c r="K92" s="15"/>
      <c r="L92" s="15"/>
      <c r="M92" s="14"/>
      <c r="Q92" s="1" t="s">
        <v>162</v>
      </c>
    </row>
    <row r="93" spans="1:48" ht="30" customHeight="1" x14ac:dyDescent="0.3">
      <c r="A93" s="14"/>
      <c r="B93" s="14"/>
      <c r="C93" s="14"/>
      <c r="D93" s="14"/>
      <c r="E93" s="15"/>
      <c r="F93" s="15"/>
      <c r="G93" s="15"/>
      <c r="H93" s="15"/>
      <c r="I93" s="15"/>
      <c r="J93" s="15"/>
      <c r="K93" s="15"/>
      <c r="L93" s="15"/>
      <c r="M93" s="14"/>
      <c r="Q93" s="1" t="s">
        <v>162</v>
      </c>
    </row>
    <row r="94" spans="1:48" ht="30" customHeight="1" x14ac:dyDescent="0.3">
      <c r="A94" s="14"/>
      <c r="B94" s="14"/>
      <c r="C94" s="14"/>
      <c r="D94" s="14"/>
      <c r="E94" s="15"/>
      <c r="F94" s="15"/>
      <c r="G94" s="15"/>
      <c r="H94" s="15"/>
      <c r="I94" s="15"/>
      <c r="J94" s="15"/>
      <c r="K94" s="15"/>
      <c r="L94" s="15"/>
      <c r="M94" s="14"/>
      <c r="Q94" s="1" t="s">
        <v>162</v>
      </c>
    </row>
    <row r="95" spans="1:48" ht="30" customHeight="1" x14ac:dyDescent="0.3">
      <c r="A95" s="14"/>
      <c r="B95" s="14"/>
      <c r="C95" s="14"/>
      <c r="D95" s="14"/>
      <c r="E95" s="15"/>
      <c r="F95" s="15"/>
      <c r="G95" s="15"/>
      <c r="H95" s="15"/>
      <c r="I95" s="15"/>
      <c r="J95" s="15"/>
      <c r="K95" s="15"/>
      <c r="L95" s="15"/>
      <c r="M95" s="14"/>
      <c r="Q95" s="1" t="s">
        <v>162</v>
      </c>
    </row>
    <row r="96" spans="1:48" ht="30" customHeight="1" x14ac:dyDescent="0.3">
      <c r="A96" s="14"/>
      <c r="B96" s="14"/>
      <c r="C96" s="14"/>
      <c r="D96" s="14"/>
      <c r="E96" s="15"/>
      <c r="F96" s="15"/>
      <c r="G96" s="15"/>
      <c r="H96" s="15"/>
      <c r="I96" s="15"/>
      <c r="J96" s="15"/>
      <c r="K96" s="15"/>
      <c r="L96" s="15"/>
      <c r="M96" s="14"/>
      <c r="Q96" s="1" t="s">
        <v>162</v>
      </c>
    </row>
    <row r="97" spans="1:48" ht="30" customHeight="1" x14ac:dyDescent="0.3">
      <c r="A97" s="14"/>
      <c r="B97" s="14"/>
      <c r="C97" s="14"/>
      <c r="D97" s="14"/>
      <c r="E97" s="15"/>
      <c r="F97" s="15"/>
      <c r="G97" s="15"/>
      <c r="H97" s="15"/>
      <c r="I97" s="15"/>
      <c r="J97" s="15"/>
      <c r="K97" s="15"/>
      <c r="L97" s="15"/>
      <c r="M97" s="14"/>
      <c r="Q97" s="1" t="s">
        <v>162</v>
      </c>
    </row>
    <row r="98" spans="1:48" ht="30" customHeight="1" x14ac:dyDescent="0.3">
      <c r="A98" s="14"/>
      <c r="B98" s="14"/>
      <c r="C98" s="14"/>
      <c r="D98" s="14"/>
      <c r="E98" s="15"/>
      <c r="F98" s="15"/>
      <c r="G98" s="15"/>
      <c r="H98" s="15"/>
      <c r="I98" s="15"/>
      <c r="J98" s="15"/>
      <c r="K98" s="15"/>
      <c r="L98" s="15"/>
      <c r="M98" s="14"/>
      <c r="Q98" s="1" t="s">
        <v>162</v>
      </c>
    </row>
    <row r="99" spans="1:48" ht="30" customHeight="1" x14ac:dyDescent="0.3">
      <c r="A99" s="14"/>
      <c r="B99" s="14"/>
      <c r="C99" s="14"/>
      <c r="D99" s="14"/>
      <c r="E99" s="15"/>
      <c r="F99" s="15"/>
      <c r="G99" s="15"/>
      <c r="H99" s="15"/>
      <c r="I99" s="15"/>
      <c r="J99" s="15"/>
      <c r="K99" s="15"/>
      <c r="L99" s="15"/>
      <c r="M99" s="14"/>
      <c r="Q99" s="1" t="s">
        <v>162</v>
      </c>
    </row>
    <row r="100" spans="1:48" ht="30" customHeight="1" x14ac:dyDescent="0.3">
      <c r="A100" s="14"/>
      <c r="B100" s="14"/>
      <c r="C100" s="14"/>
      <c r="D100" s="14"/>
      <c r="E100" s="15"/>
      <c r="F100" s="15"/>
      <c r="G100" s="15"/>
      <c r="H100" s="15"/>
      <c r="I100" s="15"/>
      <c r="J100" s="15"/>
      <c r="K100" s="15"/>
      <c r="L100" s="15"/>
      <c r="M100" s="14"/>
      <c r="Q100" s="1" t="s">
        <v>162</v>
      </c>
    </row>
    <row r="101" spans="1:48" ht="30" customHeight="1" x14ac:dyDescent="0.3">
      <c r="A101" s="14"/>
      <c r="B101" s="14"/>
      <c r="C101" s="14"/>
      <c r="D101" s="14"/>
      <c r="E101" s="15"/>
      <c r="F101" s="15"/>
      <c r="G101" s="15"/>
      <c r="H101" s="15"/>
      <c r="I101" s="15"/>
      <c r="J101" s="15"/>
      <c r="K101" s="15"/>
      <c r="L101" s="15"/>
      <c r="M101" s="14"/>
      <c r="Q101" s="1" t="s">
        <v>162</v>
      </c>
    </row>
    <row r="102" spans="1:48" ht="30" customHeight="1" x14ac:dyDescent="0.3">
      <c r="A102" s="14"/>
      <c r="B102" s="14"/>
      <c r="C102" s="14"/>
      <c r="D102" s="14"/>
      <c r="E102" s="15"/>
      <c r="F102" s="15"/>
      <c r="G102" s="15"/>
      <c r="H102" s="15"/>
      <c r="I102" s="15"/>
      <c r="J102" s="15"/>
      <c r="K102" s="15"/>
      <c r="L102" s="15"/>
      <c r="M102" s="14"/>
      <c r="Q102" s="1" t="s">
        <v>162</v>
      </c>
    </row>
    <row r="103" spans="1:48" ht="30" customHeight="1" x14ac:dyDescent="0.3">
      <c r="A103" s="14"/>
      <c r="B103" s="14"/>
      <c r="C103" s="14"/>
      <c r="D103" s="14"/>
      <c r="E103" s="15"/>
      <c r="F103" s="15"/>
      <c r="G103" s="15"/>
      <c r="H103" s="15"/>
      <c r="I103" s="15"/>
      <c r="J103" s="15"/>
      <c r="K103" s="15"/>
      <c r="L103" s="15"/>
      <c r="M103" s="14"/>
      <c r="Q103" s="1" t="s">
        <v>162</v>
      </c>
    </row>
    <row r="104" spans="1:48" ht="30" customHeight="1" x14ac:dyDescent="0.3">
      <c r="A104" s="14"/>
      <c r="B104" s="14"/>
      <c r="C104" s="14"/>
      <c r="D104" s="14"/>
      <c r="E104" s="15"/>
      <c r="F104" s="15"/>
      <c r="G104" s="15"/>
      <c r="H104" s="15"/>
      <c r="I104" s="15"/>
      <c r="J104" s="15"/>
      <c r="K104" s="15"/>
      <c r="L104" s="15"/>
      <c r="M104" s="14"/>
      <c r="Q104" s="1" t="s">
        <v>162</v>
      </c>
    </row>
    <row r="105" spans="1:48" ht="30" customHeight="1" x14ac:dyDescent="0.3">
      <c r="A105" s="14"/>
      <c r="B105" s="14"/>
      <c r="C105" s="14"/>
      <c r="D105" s="14"/>
      <c r="E105" s="15"/>
      <c r="F105" s="15"/>
      <c r="G105" s="15"/>
      <c r="H105" s="15"/>
      <c r="I105" s="15"/>
      <c r="J105" s="15"/>
      <c r="K105" s="15"/>
      <c r="L105" s="15"/>
      <c r="M105" s="14"/>
      <c r="Q105" s="1" t="s">
        <v>162</v>
      </c>
    </row>
    <row r="106" spans="1:48" ht="30" customHeight="1" x14ac:dyDescent="0.3">
      <c r="A106" s="14"/>
      <c r="B106" s="14"/>
      <c r="C106" s="14"/>
      <c r="D106" s="14"/>
      <c r="E106" s="15"/>
      <c r="F106" s="15"/>
      <c r="G106" s="15"/>
      <c r="H106" s="15"/>
      <c r="I106" s="15"/>
      <c r="J106" s="15"/>
      <c r="K106" s="15"/>
      <c r="L106" s="15"/>
      <c r="M106" s="14"/>
      <c r="Q106" s="1" t="s">
        <v>162</v>
      </c>
    </row>
    <row r="107" spans="1:48" ht="30" customHeight="1" x14ac:dyDescent="0.3">
      <c r="A107" s="16" t="s">
        <v>91</v>
      </c>
      <c r="B107" s="14"/>
      <c r="C107" s="14"/>
      <c r="D107" s="14"/>
      <c r="E107" s="15"/>
      <c r="F107" s="15">
        <f>SUMIF(Q83:Q106,"010104",F83:F106)</f>
        <v>0</v>
      </c>
      <c r="G107" s="15"/>
      <c r="H107" s="15">
        <f>SUMIF(Q83:Q106,"010104",H83:H106)</f>
        <v>0</v>
      </c>
      <c r="I107" s="15"/>
      <c r="J107" s="15">
        <f>SUMIF(Q83:Q106,"010104",J83:J106)</f>
        <v>0</v>
      </c>
      <c r="K107" s="15"/>
      <c r="L107" s="15">
        <f>SUMIF(Q83:Q106,"010104",L83:L106)</f>
        <v>0</v>
      </c>
      <c r="M107" s="14"/>
      <c r="N107" t="s">
        <v>92</v>
      </c>
    </row>
    <row r="108" spans="1:48" ht="30" customHeight="1" x14ac:dyDescent="0.3">
      <c r="A108" s="16" t="s">
        <v>168</v>
      </c>
      <c r="B108" s="16" t="s">
        <v>52</v>
      </c>
      <c r="C108" s="14"/>
      <c r="D108" s="14"/>
      <c r="E108" s="15"/>
      <c r="F108" s="15"/>
      <c r="G108" s="15"/>
      <c r="H108" s="15"/>
      <c r="I108" s="15"/>
      <c r="J108" s="15"/>
      <c r="K108" s="15"/>
      <c r="L108" s="15"/>
      <c r="M108" s="14"/>
      <c r="N108" s="3"/>
      <c r="O108" s="3"/>
      <c r="P108" s="3"/>
      <c r="Q108" s="2" t="s">
        <v>169</v>
      </c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</row>
    <row r="109" spans="1:48" ht="30" customHeight="1" x14ac:dyDescent="0.3">
      <c r="A109" s="16" t="s">
        <v>170</v>
      </c>
      <c r="B109" s="16" t="s">
        <v>171</v>
      </c>
      <c r="C109" s="16" t="s">
        <v>82</v>
      </c>
      <c r="D109" s="14">
        <v>96</v>
      </c>
      <c r="E109" s="15">
        <f>TRUNC(단가대비표!O66,0)</f>
        <v>0</v>
      </c>
      <c r="F109" s="15">
        <f>TRUNC(E109*D109, 0)</f>
        <v>0</v>
      </c>
      <c r="G109" s="15">
        <f>TRUNC(단가대비표!P66,0)</f>
        <v>0</v>
      </c>
      <c r="H109" s="15">
        <f>TRUNC(G109*D109, 0)</f>
        <v>0</v>
      </c>
      <c r="I109" s="15">
        <f>TRUNC(단가대비표!V66,0)</f>
        <v>0</v>
      </c>
      <c r="J109" s="15">
        <f>TRUNC(I109*D109, 0)</f>
        <v>0</v>
      </c>
      <c r="K109" s="15">
        <f>TRUNC(E109+G109+I109, 0)</f>
        <v>0</v>
      </c>
      <c r="L109" s="15">
        <f>TRUNC(F109+H109+J109, 0)</f>
        <v>0</v>
      </c>
      <c r="M109" s="16" t="s">
        <v>172</v>
      </c>
      <c r="N109" s="2" t="s">
        <v>173</v>
      </c>
      <c r="O109" s="2" t="s">
        <v>52</v>
      </c>
      <c r="P109" s="2" t="s">
        <v>52</v>
      </c>
      <c r="Q109" s="2" t="s">
        <v>169</v>
      </c>
      <c r="R109" s="2" t="s">
        <v>64</v>
      </c>
      <c r="S109" s="2" t="s">
        <v>64</v>
      </c>
      <c r="T109" s="2" t="s">
        <v>63</v>
      </c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2" t="s">
        <v>52</v>
      </c>
      <c r="AS109" s="2" t="s">
        <v>52</v>
      </c>
      <c r="AT109" s="3"/>
      <c r="AU109" s="2" t="s">
        <v>174</v>
      </c>
      <c r="AV109" s="3">
        <v>271</v>
      </c>
    </row>
    <row r="110" spans="1:48" ht="30" customHeight="1" x14ac:dyDescent="0.3">
      <c r="A110" s="16" t="s">
        <v>175</v>
      </c>
      <c r="B110" s="16" t="s">
        <v>176</v>
      </c>
      <c r="C110" s="16" t="s">
        <v>82</v>
      </c>
      <c r="D110" s="14">
        <v>93</v>
      </c>
      <c r="E110" s="15">
        <f>TRUNC(일위대가목록!E107,0)</f>
        <v>0</v>
      </c>
      <c r="F110" s="15">
        <f>TRUNC(E110*D110, 0)</f>
        <v>0</v>
      </c>
      <c r="G110" s="15">
        <f>TRUNC(일위대가목록!F107,0)</f>
        <v>0</v>
      </c>
      <c r="H110" s="15">
        <f>TRUNC(G110*D110, 0)</f>
        <v>0</v>
      </c>
      <c r="I110" s="15">
        <f>TRUNC(일위대가목록!G107,0)</f>
        <v>0</v>
      </c>
      <c r="J110" s="15">
        <f>TRUNC(I110*D110, 0)</f>
        <v>0</v>
      </c>
      <c r="K110" s="15">
        <f>TRUNC(E110+G110+I110, 0)</f>
        <v>0</v>
      </c>
      <c r="L110" s="15">
        <f>TRUNC(F110+H110+J110, 0)</f>
        <v>0</v>
      </c>
      <c r="M110" s="16" t="s">
        <v>177</v>
      </c>
      <c r="N110" s="2" t="s">
        <v>178</v>
      </c>
      <c r="O110" s="2" t="s">
        <v>52</v>
      </c>
      <c r="P110" s="2" t="s">
        <v>52</v>
      </c>
      <c r="Q110" s="2" t="s">
        <v>169</v>
      </c>
      <c r="R110" s="2" t="s">
        <v>63</v>
      </c>
      <c r="S110" s="2" t="s">
        <v>64</v>
      </c>
      <c r="T110" s="2" t="s">
        <v>64</v>
      </c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2" t="s">
        <v>52</v>
      </c>
      <c r="AS110" s="2" t="s">
        <v>52</v>
      </c>
      <c r="AT110" s="3"/>
      <c r="AU110" s="2" t="s">
        <v>179</v>
      </c>
      <c r="AV110" s="3">
        <v>272</v>
      </c>
    </row>
    <row r="111" spans="1:48" ht="30" customHeight="1" x14ac:dyDescent="0.3">
      <c r="A111" s="14"/>
      <c r="B111" s="14"/>
      <c r="C111" s="14"/>
      <c r="D111" s="14"/>
      <c r="E111" s="15"/>
      <c r="F111" s="15"/>
      <c r="G111" s="15"/>
      <c r="H111" s="15"/>
      <c r="I111" s="15"/>
      <c r="J111" s="15"/>
      <c r="K111" s="15"/>
      <c r="L111" s="15"/>
      <c r="M111" s="14"/>
      <c r="Q111" s="1" t="s">
        <v>169</v>
      </c>
    </row>
    <row r="112" spans="1:48" ht="30" customHeight="1" x14ac:dyDescent="0.3">
      <c r="A112" s="14"/>
      <c r="B112" s="14"/>
      <c r="C112" s="14"/>
      <c r="D112" s="14"/>
      <c r="E112" s="15"/>
      <c r="F112" s="15"/>
      <c r="G112" s="15"/>
      <c r="H112" s="15"/>
      <c r="I112" s="15"/>
      <c r="J112" s="15"/>
      <c r="K112" s="15"/>
      <c r="L112" s="15"/>
      <c r="M112" s="14"/>
      <c r="Q112" s="1" t="s">
        <v>169</v>
      </c>
    </row>
    <row r="113" spans="1:17" ht="30" customHeight="1" x14ac:dyDescent="0.3">
      <c r="A113" s="14"/>
      <c r="B113" s="14"/>
      <c r="C113" s="14"/>
      <c r="D113" s="14"/>
      <c r="E113" s="15"/>
      <c r="F113" s="15"/>
      <c r="G113" s="15"/>
      <c r="H113" s="15"/>
      <c r="I113" s="15"/>
      <c r="J113" s="15"/>
      <c r="K113" s="15"/>
      <c r="L113" s="15"/>
      <c r="M113" s="14"/>
      <c r="Q113" s="1" t="s">
        <v>169</v>
      </c>
    </row>
    <row r="114" spans="1:17" ht="30" customHeight="1" x14ac:dyDescent="0.3">
      <c r="A114" s="14"/>
      <c r="B114" s="14"/>
      <c r="C114" s="14"/>
      <c r="D114" s="14"/>
      <c r="E114" s="15"/>
      <c r="F114" s="15"/>
      <c r="G114" s="15"/>
      <c r="H114" s="15"/>
      <c r="I114" s="15"/>
      <c r="J114" s="15"/>
      <c r="K114" s="15"/>
      <c r="L114" s="15"/>
      <c r="M114" s="14"/>
      <c r="Q114" s="1" t="s">
        <v>169</v>
      </c>
    </row>
    <row r="115" spans="1:17" ht="30" customHeight="1" x14ac:dyDescent="0.3">
      <c r="A115" s="14"/>
      <c r="B115" s="14"/>
      <c r="C115" s="14"/>
      <c r="D115" s="14"/>
      <c r="E115" s="15"/>
      <c r="F115" s="15"/>
      <c r="G115" s="15"/>
      <c r="H115" s="15"/>
      <c r="I115" s="15"/>
      <c r="J115" s="15"/>
      <c r="K115" s="15"/>
      <c r="L115" s="15"/>
      <c r="M115" s="14"/>
      <c r="Q115" s="1" t="s">
        <v>169</v>
      </c>
    </row>
    <row r="116" spans="1:17" ht="30" customHeight="1" x14ac:dyDescent="0.3">
      <c r="A116" s="14"/>
      <c r="B116" s="14"/>
      <c r="C116" s="14"/>
      <c r="D116" s="14"/>
      <c r="E116" s="15"/>
      <c r="F116" s="15"/>
      <c r="G116" s="15"/>
      <c r="H116" s="15"/>
      <c r="I116" s="15"/>
      <c r="J116" s="15"/>
      <c r="K116" s="15"/>
      <c r="L116" s="15"/>
      <c r="M116" s="14"/>
      <c r="Q116" s="1" t="s">
        <v>169</v>
      </c>
    </row>
    <row r="117" spans="1:17" ht="30" customHeight="1" x14ac:dyDescent="0.3">
      <c r="A117" s="14"/>
      <c r="B117" s="14"/>
      <c r="C117" s="14"/>
      <c r="D117" s="14"/>
      <c r="E117" s="15"/>
      <c r="F117" s="15"/>
      <c r="G117" s="15"/>
      <c r="H117" s="15"/>
      <c r="I117" s="15"/>
      <c r="J117" s="15"/>
      <c r="K117" s="15"/>
      <c r="L117" s="15"/>
      <c r="M117" s="14"/>
      <c r="Q117" s="1" t="s">
        <v>169</v>
      </c>
    </row>
    <row r="118" spans="1:17" ht="30" customHeight="1" x14ac:dyDescent="0.3">
      <c r="A118" s="14"/>
      <c r="B118" s="14"/>
      <c r="C118" s="14"/>
      <c r="D118" s="14"/>
      <c r="E118" s="15"/>
      <c r="F118" s="15"/>
      <c r="G118" s="15"/>
      <c r="H118" s="15"/>
      <c r="I118" s="15"/>
      <c r="J118" s="15"/>
      <c r="K118" s="15"/>
      <c r="L118" s="15"/>
      <c r="M118" s="14"/>
      <c r="Q118" s="1" t="s">
        <v>169</v>
      </c>
    </row>
    <row r="119" spans="1:17" ht="30" customHeight="1" x14ac:dyDescent="0.3">
      <c r="A119" s="14"/>
      <c r="B119" s="14"/>
      <c r="C119" s="14"/>
      <c r="D119" s="14"/>
      <c r="E119" s="15"/>
      <c r="F119" s="15"/>
      <c r="G119" s="15"/>
      <c r="H119" s="15"/>
      <c r="I119" s="15"/>
      <c r="J119" s="15"/>
      <c r="K119" s="15"/>
      <c r="L119" s="15"/>
      <c r="M119" s="14"/>
      <c r="Q119" s="1" t="s">
        <v>169</v>
      </c>
    </row>
    <row r="120" spans="1:17" ht="30" customHeight="1" x14ac:dyDescent="0.3">
      <c r="A120" s="14"/>
      <c r="B120" s="14"/>
      <c r="C120" s="14"/>
      <c r="D120" s="14"/>
      <c r="E120" s="15"/>
      <c r="F120" s="15"/>
      <c r="G120" s="15"/>
      <c r="H120" s="15"/>
      <c r="I120" s="15"/>
      <c r="J120" s="15"/>
      <c r="K120" s="15"/>
      <c r="L120" s="15"/>
      <c r="M120" s="14"/>
      <c r="Q120" s="1" t="s">
        <v>169</v>
      </c>
    </row>
    <row r="121" spans="1:17" ht="30" customHeight="1" x14ac:dyDescent="0.3">
      <c r="A121" s="14"/>
      <c r="B121" s="14"/>
      <c r="C121" s="14"/>
      <c r="D121" s="14"/>
      <c r="E121" s="15"/>
      <c r="F121" s="15"/>
      <c r="G121" s="15"/>
      <c r="H121" s="15"/>
      <c r="I121" s="15"/>
      <c r="J121" s="15"/>
      <c r="K121" s="15"/>
      <c r="L121" s="15"/>
      <c r="M121" s="14"/>
      <c r="Q121" s="1" t="s">
        <v>169</v>
      </c>
    </row>
    <row r="122" spans="1:17" ht="30" customHeight="1" x14ac:dyDescent="0.3">
      <c r="A122" s="14"/>
      <c r="B122" s="14"/>
      <c r="C122" s="14"/>
      <c r="D122" s="14"/>
      <c r="E122" s="15"/>
      <c r="F122" s="15"/>
      <c r="G122" s="15"/>
      <c r="H122" s="15"/>
      <c r="I122" s="15"/>
      <c r="J122" s="15"/>
      <c r="K122" s="15"/>
      <c r="L122" s="15"/>
      <c r="M122" s="14"/>
      <c r="Q122" s="1" t="s">
        <v>169</v>
      </c>
    </row>
    <row r="123" spans="1:17" ht="30" customHeight="1" x14ac:dyDescent="0.3">
      <c r="A123" s="14"/>
      <c r="B123" s="14"/>
      <c r="C123" s="14"/>
      <c r="D123" s="14"/>
      <c r="E123" s="15"/>
      <c r="F123" s="15"/>
      <c r="G123" s="15"/>
      <c r="H123" s="15"/>
      <c r="I123" s="15"/>
      <c r="J123" s="15"/>
      <c r="K123" s="15"/>
      <c r="L123" s="15"/>
      <c r="M123" s="14"/>
      <c r="Q123" s="1" t="s">
        <v>169</v>
      </c>
    </row>
    <row r="124" spans="1:17" ht="30" customHeight="1" x14ac:dyDescent="0.3">
      <c r="A124" s="14"/>
      <c r="B124" s="14"/>
      <c r="C124" s="14"/>
      <c r="D124" s="14"/>
      <c r="E124" s="15"/>
      <c r="F124" s="15"/>
      <c r="G124" s="15"/>
      <c r="H124" s="15"/>
      <c r="I124" s="15"/>
      <c r="J124" s="15"/>
      <c r="K124" s="15"/>
      <c r="L124" s="15"/>
      <c r="M124" s="14"/>
      <c r="Q124" s="1" t="s">
        <v>169</v>
      </c>
    </row>
    <row r="125" spans="1:17" ht="30" customHeight="1" x14ac:dyDescent="0.3">
      <c r="A125" s="14"/>
      <c r="B125" s="14"/>
      <c r="C125" s="14"/>
      <c r="D125" s="14"/>
      <c r="E125" s="15"/>
      <c r="F125" s="15"/>
      <c r="G125" s="15"/>
      <c r="H125" s="15"/>
      <c r="I125" s="15"/>
      <c r="J125" s="15"/>
      <c r="K125" s="15"/>
      <c r="L125" s="15"/>
      <c r="M125" s="14"/>
      <c r="Q125" s="1" t="s">
        <v>169</v>
      </c>
    </row>
    <row r="126" spans="1:17" ht="30" customHeight="1" x14ac:dyDescent="0.3">
      <c r="A126" s="14"/>
      <c r="B126" s="14"/>
      <c r="C126" s="14"/>
      <c r="D126" s="14"/>
      <c r="E126" s="15"/>
      <c r="F126" s="15"/>
      <c r="G126" s="15"/>
      <c r="H126" s="15"/>
      <c r="I126" s="15"/>
      <c r="J126" s="15"/>
      <c r="K126" s="15"/>
      <c r="L126" s="15"/>
      <c r="M126" s="14"/>
      <c r="Q126" s="1" t="s">
        <v>169</v>
      </c>
    </row>
    <row r="127" spans="1:17" ht="30" customHeight="1" x14ac:dyDescent="0.3">
      <c r="A127" s="14"/>
      <c r="B127" s="14"/>
      <c r="C127" s="14"/>
      <c r="D127" s="14"/>
      <c r="E127" s="15"/>
      <c r="F127" s="15"/>
      <c r="G127" s="15"/>
      <c r="H127" s="15"/>
      <c r="I127" s="15"/>
      <c r="J127" s="15"/>
      <c r="K127" s="15"/>
      <c r="L127" s="15"/>
      <c r="M127" s="14"/>
      <c r="Q127" s="1" t="s">
        <v>169</v>
      </c>
    </row>
    <row r="128" spans="1:17" ht="30" customHeight="1" x14ac:dyDescent="0.3">
      <c r="A128" s="14"/>
      <c r="B128" s="14"/>
      <c r="C128" s="14"/>
      <c r="D128" s="14"/>
      <c r="E128" s="15"/>
      <c r="F128" s="15"/>
      <c r="G128" s="15"/>
      <c r="H128" s="15"/>
      <c r="I128" s="15"/>
      <c r="J128" s="15"/>
      <c r="K128" s="15"/>
      <c r="L128" s="15"/>
      <c r="M128" s="14"/>
      <c r="Q128" s="1" t="s">
        <v>169</v>
      </c>
    </row>
    <row r="129" spans="1:48" ht="30" customHeight="1" x14ac:dyDescent="0.3">
      <c r="A129" s="14"/>
      <c r="B129" s="14"/>
      <c r="C129" s="14"/>
      <c r="D129" s="14"/>
      <c r="E129" s="15"/>
      <c r="F129" s="15"/>
      <c r="G129" s="15"/>
      <c r="H129" s="15"/>
      <c r="I129" s="15"/>
      <c r="J129" s="15"/>
      <c r="K129" s="15"/>
      <c r="L129" s="15"/>
      <c r="M129" s="14"/>
      <c r="Q129" s="1" t="s">
        <v>169</v>
      </c>
    </row>
    <row r="130" spans="1:48" ht="30" customHeight="1" x14ac:dyDescent="0.3">
      <c r="A130" s="14"/>
      <c r="B130" s="14"/>
      <c r="C130" s="14"/>
      <c r="D130" s="14"/>
      <c r="E130" s="15"/>
      <c r="F130" s="15"/>
      <c r="G130" s="15"/>
      <c r="H130" s="15"/>
      <c r="I130" s="15"/>
      <c r="J130" s="15"/>
      <c r="K130" s="15"/>
      <c r="L130" s="15"/>
      <c r="M130" s="14"/>
      <c r="Q130" s="1" t="s">
        <v>169</v>
      </c>
    </row>
    <row r="131" spans="1:48" ht="30" customHeight="1" x14ac:dyDescent="0.3">
      <c r="A131" s="14"/>
      <c r="B131" s="14"/>
      <c r="C131" s="14"/>
      <c r="D131" s="14"/>
      <c r="E131" s="15"/>
      <c r="F131" s="15"/>
      <c r="G131" s="15"/>
      <c r="H131" s="15"/>
      <c r="I131" s="15"/>
      <c r="J131" s="15"/>
      <c r="K131" s="15"/>
      <c r="L131" s="15"/>
      <c r="M131" s="14"/>
      <c r="Q131" s="1" t="s">
        <v>169</v>
      </c>
    </row>
    <row r="132" spans="1:48" ht="30" customHeight="1" x14ac:dyDescent="0.3">
      <c r="A132" s="14"/>
      <c r="B132" s="14"/>
      <c r="C132" s="14"/>
      <c r="D132" s="14"/>
      <c r="E132" s="15"/>
      <c r="F132" s="15"/>
      <c r="G132" s="15"/>
      <c r="H132" s="15"/>
      <c r="I132" s="15"/>
      <c r="J132" s="15"/>
      <c r="K132" s="15"/>
      <c r="L132" s="15"/>
      <c r="M132" s="14"/>
      <c r="Q132" s="1" t="s">
        <v>169</v>
      </c>
    </row>
    <row r="133" spans="1:48" ht="30" customHeight="1" x14ac:dyDescent="0.3">
      <c r="A133" s="16" t="s">
        <v>91</v>
      </c>
      <c r="B133" s="14"/>
      <c r="C133" s="14"/>
      <c r="D133" s="14"/>
      <c r="E133" s="15"/>
      <c r="F133" s="15">
        <f>SUMIF(Q109:Q132,"010105",F109:F132)</f>
        <v>0</v>
      </c>
      <c r="G133" s="15"/>
      <c r="H133" s="15">
        <f>SUMIF(Q109:Q132,"010105",H109:H132)</f>
        <v>0</v>
      </c>
      <c r="I133" s="15"/>
      <c r="J133" s="15">
        <f>SUMIF(Q109:Q132,"010105",J109:J132)</f>
        <v>0</v>
      </c>
      <c r="K133" s="15"/>
      <c r="L133" s="15">
        <f>SUMIF(Q109:Q132,"010105",L109:L132)</f>
        <v>0</v>
      </c>
      <c r="M133" s="14"/>
      <c r="N133" t="s">
        <v>92</v>
      </c>
    </row>
    <row r="134" spans="1:48" ht="30" customHeight="1" x14ac:dyDescent="0.3">
      <c r="A134" s="16" t="s">
        <v>180</v>
      </c>
      <c r="B134" s="16" t="s">
        <v>52</v>
      </c>
      <c r="C134" s="14"/>
      <c r="D134" s="14"/>
      <c r="E134" s="15"/>
      <c r="F134" s="15"/>
      <c r="G134" s="15"/>
      <c r="H134" s="15"/>
      <c r="I134" s="15"/>
      <c r="J134" s="15"/>
      <c r="K134" s="15"/>
      <c r="L134" s="15"/>
      <c r="M134" s="14"/>
      <c r="N134" s="3"/>
      <c r="O134" s="3"/>
      <c r="P134" s="3"/>
      <c r="Q134" s="2" t="s">
        <v>181</v>
      </c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</row>
    <row r="135" spans="1:48" ht="30" customHeight="1" x14ac:dyDescent="0.3">
      <c r="A135" s="16" t="s">
        <v>182</v>
      </c>
      <c r="B135" s="16" t="s">
        <v>183</v>
      </c>
      <c r="C135" s="16" t="s">
        <v>82</v>
      </c>
      <c r="D135" s="14">
        <v>151</v>
      </c>
      <c r="E135" s="15">
        <f>TRUNC(단가대비표!O78,0)</f>
        <v>0</v>
      </c>
      <c r="F135" s="15">
        <f t="shared" ref="F135:F151" si="10">TRUNC(E135*D135, 0)</f>
        <v>0</v>
      </c>
      <c r="G135" s="15">
        <f>TRUNC(단가대비표!P78,0)</f>
        <v>0</v>
      </c>
      <c r="H135" s="15">
        <f t="shared" ref="H135:H151" si="11">TRUNC(G135*D135, 0)</f>
        <v>0</v>
      </c>
      <c r="I135" s="15">
        <f>TRUNC(단가대비표!V78,0)</f>
        <v>0</v>
      </c>
      <c r="J135" s="15">
        <f t="shared" ref="J135:J151" si="12">TRUNC(I135*D135, 0)</f>
        <v>0</v>
      </c>
      <c r="K135" s="15">
        <f t="shared" ref="K135:K151" si="13">TRUNC(E135+G135+I135, 0)</f>
        <v>0</v>
      </c>
      <c r="L135" s="15">
        <f t="shared" ref="L135:L151" si="14">TRUNC(F135+H135+J135, 0)</f>
        <v>0</v>
      </c>
      <c r="M135" s="16" t="s">
        <v>184</v>
      </c>
      <c r="N135" s="2" t="s">
        <v>185</v>
      </c>
      <c r="O135" s="2" t="s">
        <v>52</v>
      </c>
      <c r="P135" s="2" t="s">
        <v>52</v>
      </c>
      <c r="Q135" s="2" t="s">
        <v>181</v>
      </c>
      <c r="R135" s="2" t="s">
        <v>64</v>
      </c>
      <c r="S135" s="2" t="s">
        <v>64</v>
      </c>
      <c r="T135" s="2" t="s">
        <v>63</v>
      </c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2" t="s">
        <v>52</v>
      </c>
      <c r="AS135" s="2" t="s">
        <v>52</v>
      </c>
      <c r="AT135" s="3"/>
      <c r="AU135" s="2" t="s">
        <v>186</v>
      </c>
      <c r="AV135" s="3">
        <v>276</v>
      </c>
    </row>
    <row r="136" spans="1:48" ht="30" customHeight="1" x14ac:dyDescent="0.3">
      <c r="A136" s="16" t="s">
        <v>187</v>
      </c>
      <c r="B136" s="16" t="s">
        <v>188</v>
      </c>
      <c r="C136" s="16" t="s">
        <v>82</v>
      </c>
      <c r="D136" s="14">
        <v>54</v>
      </c>
      <c r="E136" s="15">
        <f>TRUNC(단가대비표!O191,0)</f>
        <v>0</v>
      </c>
      <c r="F136" s="15">
        <f t="shared" si="10"/>
        <v>0</v>
      </c>
      <c r="G136" s="15">
        <f>TRUNC(단가대비표!P191,0)</f>
        <v>0</v>
      </c>
      <c r="H136" s="15">
        <f t="shared" si="11"/>
        <v>0</v>
      </c>
      <c r="I136" s="15">
        <f>TRUNC(단가대비표!V191,0)</f>
        <v>0</v>
      </c>
      <c r="J136" s="15">
        <f t="shared" si="12"/>
        <v>0</v>
      </c>
      <c r="K136" s="15">
        <f t="shared" si="13"/>
        <v>0</v>
      </c>
      <c r="L136" s="15">
        <f t="shared" si="14"/>
        <v>0</v>
      </c>
      <c r="M136" s="16" t="s">
        <v>189</v>
      </c>
      <c r="N136" s="2" t="s">
        <v>190</v>
      </c>
      <c r="O136" s="2" t="s">
        <v>52</v>
      </c>
      <c r="P136" s="2" t="s">
        <v>52</v>
      </c>
      <c r="Q136" s="2" t="s">
        <v>181</v>
      </c>
      <c r="R136" s="2" t="s">
        <v>64</v>
      </c>
      <c r="S136" s="2" t="s">
        <v>64</v>
      </c>
      <c r="T136" s="2" t="s">
        <v>63</v>
      </c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2" t="s">
        <v>52</v>
      </c>
      <c r="AS136" s="2" t="s">
        <v>52</v>
      </c>
      <c r="AT136" s="3"/>
      <c r="AU136" s="2" t="s">
        <v>191</v>
      </c>
      <c r="AV136" s="3">
        <v>687</v>
      </c>
    </row>
    <row r="137" spans="1:48" ht="30" customHeight="1" x14ac:dyDescent="0.3">
      <c r="A137" s="16" t="s">
        <v>192</v>
      </c>
      <c r="B137" s="16" t="s">
        <v>193</v>
      </c>
      <c r="C137" s="16" t="s">
        <v>82</v>
      </c>
      <c r="D137" s="14">
        <v>276</v>
      </c>
      <c r="E137" s="15">
        <f>TRUNC(일위대가목록!E58,0)</f>
        <v>0</v>
      </c>
      <c r="F137" s="15">
        <f t="shared" si="10"/>
        <v>0</v>
      </c>
      <c r="G137" s="15">
        <f>TRUNC(일위대가목록!F58,0)</f>
        <v>0</v>
      </c>
      <c r="H137" s="15">
        <f t="shared" si="11"/>
        <v>0</v>
      </c>
      <c r="I137" s="15">
        <f>TRUNC(일위대가목록!G58,0)</f>
        <v>0</v>
      </c>
      <c r="J137" s="15">
        <f t="shared" si="12"/>
        <v>0</v>
      </c>
      <c r="K137" s="15">
        <f t="shared" si="13"/>
        <v>0</v>
      </c>
      <c r="L137" s="15">
        <f t="shared" si="14"/>
        <v>0</v>
      </c>
      <c r="M137" s="16" t="s">
        <v>194</v>
      </c>
      <c r="N137" s="2" t="s">
        <v>195</v>
      </c>
      <c r="O137" s="2" t="s">
        <v>52</v>
      </c>
      <c r="P137" s="2" t="s">
        <v>52</v>
      </c>
      <c r="Q137" s="2" t="s">
        <v>181</v>
      </c>
      <c r="R137" s="2" t="s">
        <v>63</v>
      </c>
      <c r="S137" s="2" t="s">
        <v>64</v>
      </c>
      <c r="T137" s="2" t="s">
        <v>64</v>
      </c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2" t="s">
        <v>52</v>
      </c>
      <c r="AS137" s="2" t="s">
        <v>52</v>
      </c>
      <c r="AT137" s="3"/>
      <c r="AU137" s="2" t="s">
        <v>196</v>
      </c>
      <c r="AV137" s="3">
        <v>278</v>
      </c>
    </row>
    <row r="138" spans="1:48" ht="30" customHeight="1" x14ac:dyDescent="0.3">
      <c r="A138" s="16" t="s">
        <v>197</v>
      </c>
      <c r="B138" s="16" t="s">
        <v>198</v>
      </c>
      <c r="C138" s="16" t="s">
        <v>82</v>
      </c>
      <c r="D138" s="14">
        <v>46</v>
      </c>
      <c r="E138" s="15">
        <f>TRUNC(일위대가목록!E132,0)</f>
        <v>0</v>
      </c>
      <c r="F138" s="15">
        <f t="shared" si="10"/>
        <v>0</v>
      </c>
      <c r="G138" s="15">
        <f>TRUNC(일위대가목록!F132,0)</f>
        <v>0</v>
      </c>
      <c r="H138" s="15">
        <f t="shared" si="11"/>
        <v>0</v>
      </c>
      <c r="I138" s="15">
        <f>TRUNC(일위대가목록!G132,0)</f>
        <v>0</v>
      </c>
      <c r="J138" s="15">
        <f t="shared" si="12"/>
        <v>0</v>
      </c>
      <c r="K138" s="15">
        <f t="shared" si="13"/>
        <v>0</v>
      </c>
      <c r="L138" s="15">
        <f t="shared" si="14"/>
        <v>0</v>
      </c>
      <c r="M138" s="16" t="s">
        <v>199</v>
      </c>
      <c r="N138" s="2" t="s">
        <v>200</v>
      </c>
      <c r="O138" s="2" t="s">
        <v>52</v>
      </c>
      <c r="P138" s="2" t="s">
        <v>52</v>
      </c>
      <c r="Q138" s="2" t="s">
        <v>181</v>
      </c>
      <c r="R138" s="2" t="s">
        <v>63</v>
      </c>
      <c r="S138" s="2" t="s">
        <v>64</v>
      </c>
      <c r="T138" s="2" t="s">
        <v>64</v>
      </c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2" t="s">
        <v>52</v>
      </c>
      <c r="AS138" s="2" t="s">
        <v>52</v>
      </c>
      <c r="AT138" s="3"/>
      <c r="AU138" s="2" t="s">
        <v>201</v>
      </c>
      <c r="AV138" s="3">
        <v>279</v>
      </c>
    </row>
    <row r="139" spans="1:48" ht="30" customHeight="1" x14ac:dyDescent="0.3">
      <c r="A139" s="16" t="s">
        <v>202</v>
      </c>
      <c r="B139" s="16" t="s">
        <v>203</v>
      </c>
      <c r="C139" s="16" t="s">
        <v>82</v>
      </c>
      <c r="D139" s="14">
        <v>53</v>
      </c>
      <c r="E139" s="15">
        <f>TRUNC(일위대가목록!E134,0)</f>
        <v>0</v>
      </c>
      <c r="F139" s="15">
        <f t="shared" si="10"/>
        <v>0</v>
      </c>
      <c r="G139" s="15">
        <f>TRUNC(일위대가목록!F134,0)</f>
        <v>0</v>
      </c>
      <c r="H139" s="15">
        <f t="shared" si="11"/>
        <v>0</v>
      </c>
      <c r="I139" s="15">
        <f>TRUNC(일위대가목록!G134,0)</f>
        <v>0</v>
      </c>
      <c r="J139" s="15">
        <f t="shared" si="12"/>
        <v>0</v>
      </c>
      <c r="K139" s="15">
        <f t="shared" si="13"/>
        <v>0</v>
      </c>
      <c r="L139" s="15">
        <f t="shared" si="14"/>
        <v>0</v>
      </c>
      <c r="M139" s="16" t="s">
        <v>204</v>
      </c>
      <c r="N139" s="2" t="s">
        <v>205</v>
      </c>
      <c r="O139" s="2" t="s">
        <v>52</v>
      </c>
      <c r="P139" s="2" t="s">
        <v>52</v>
      </c>
      <c r="Q139" s="2" t="s">
        <v>181</v>
      </c>
      <c r="R139" s="2" t="s">
        <v>63</v>
      </c>
      <c r="S139" s="2" t="s">
        <v>64</v>
      </c>
      <c r="T139" s="2" t="s">
        <v>64</v>
      </c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2" t="s">
        <v>52</v>
      </c>
      <c r="AS139" s="2" t="s">
        <v>52</v>
      </c>
      <c r="AT139" s="3"/>
      <c r="AU139" s="2" t="s">
        <v>206</v>
      </c>
      <c r="AV139" s="3">
        <v>280</v>
      </c>
    </row>
    <row r="140" spans="1:48" ht="30" customHeight="1" x14ac:dyDescent="0.3">
      <c r="A140" s="16" t="s">
        <v>207</v>
      </c>
      <c r="B140" s="16" t="s">
        <v>208</v>
      </c>
      <c r="C140" s="16" t="s">
        <v>82</v>
      </c>
      <c r="D140" s="14">
        <v>93</v>
      </c>
      <c r="E140" s="15">
        <f>TRUNC(일위대가목록!E135,0)</f>
        <v>0</v>
      </c>
      <c r="F140" s="15">
        <f t="shared" si="10"/>
        <v>0</v>
      </c>
      <c r="G140" s="15">
        <f>TRUNC(일위대가목록!F135,0)</f>
        <v>0</v>
      </c>
      <c r="H140" s="15">
        <f t="shared" si="11"/>
        <v>0</v>
      </c>
      <c r="I140" s="15">
        <f>TRUNC(일위대가목록!G135,0)</f>
        <v>0</v>
      </c>
      <c r="J140" s="15">
        <f t="shared" si="12"/>
        <v>0</v>
      </c>
      <c r="K140" s="15">
        <f t="shared" si="13"/>
        <v>0</v>
      </c>
      <c r="L140" s="15">
        <f t="shared" si="14"/>
        <v>0</v>
      </c>
      <c r="M140" s="16" t="s">
        <v>209</v>
      </c>
      <c r="N140" s="2" t="s">
        <v>210</v>
      </c>
      <c r="O140" s="2" t="s">
        <v>52</v>
      </c>
      <c r="P140" s="2" t="s">
        <v>52</v>
      </c>
      <c r="Q140" s="2" t="s">
        <v>181</v>
      </c>
      <c r="R140" s="2" t="s">
        <v>63</v>
      </c>
      <c r="S140" s="2" t="s">
        <v>64</v>
      </c>
      <c r="T140" s="2" t="s">
        <v>64</v>
      </c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2" t="s">
        <v>52</v>
      </c>
      <c r="AS140" s="2" t="s">
        <v>52</v>
      </c>
      <c r="AT140" s="3"/>
      <c r="AU140" s="2" t="s">
        <v>211</v>
      </c>
      <c r="AV140" s="3">
        <v>281</v>
      </c>
    </row>
    <row r="141" spans="1:48" ht="30" customHeight="1" x14ac:dyDescent="0.3">
      <c r="A141" s="16" t="s">
        <v>212</v>
      </c>
      <c r="B141" s="16" t="s">
        <v>213</v>
      </c>
      <c r="C141" s="16" t="s">
        <v>82</v>
      </c>
      <c r="D141" s="14">
        <v>93</v>
      </c>
      <c r="E141" s="15">
        <f>TRUNC(일위대가목록!E136,0)</f>
        <v>0</v>
      </c>
      <c r="F141" s="15">
        <f t="shared" si="10"/>
        <v>0</v>
      </c>
      <c r="G141" s="15">
        <f>TRUNC(일위대가목록!F136,0)</f>
        <v>0</v>
      </c>
      <c r="H141" s="15">
        <f t="shared" si="11"/>
        <v>0</v>
      </c>
      <c r="I141" s="15">
        <f>TRUNC(일위대가목록!G136,0)</f>
        <v>0</v>
      </c>
      <c r="J141" s="15">
        <f t="shared" si="12"/>
        <v>0</v>
      </c>
      <c r="K141" s="15">
        <f t="shared" si="13"/>
        <v>0</v>
      </c>
      <c r="L141" s="15">
        <f t="shared" si="14"/>
        <v>0</v>
      </c>
      <c r="M141" s="16" t="s">
        <v>214</v>
      </c>
      <c r="N141" s="2" t="s">
        <v>215</v>
      </c>
      <c r="O141" s="2" t="s">
        <v>52</v>
      </c>
      <c r="P141" s="2" t="s">
        <v>52</v>
      </c>
      <c r="Q141" s="2" t="s">
        <v>181</v>
      </c>
      <c r="R141" s="2" t="s">
        <v>63</v>
      </c>
      <c r="S141" s="2" t="s">
        <v>64</v>
      </c>
      <c r="T141" s="2" t="s">
        <v>64</v>
      </c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2" t="s">
        <v>52</v>
      </c>
      <c r="AS141" s="2" t="s">
        <v>52</v>
      </c>
      <c r="AT141" s="3"/>
      <c r="AU141" s="2" t="s">
        <v>216</v>
      </c>
      <c r="AV141" s="3">
        <v>282</v>
      </c>
    </row>
    <row r="142" spans="1:48" ht="30" customHeight="1" x14ac:dyDescent="0.3">
      <c r="A142" s="16" t="s">
        <v>207</v>
      </c>
      <c r="B142" s="16" t="s">
        <v>217</v>
      </c>
      <c r="C142" s="16" t="s">
        <v>82</v>
      </c>
      <c r="D142" s="14">
        <v>102</v>
      </c>
      <c r="E142" s="15">
        <f>TRUNC(일위대가목록!E137,0)</f>
        <v>0</v>
      </c>
      <c r="F142" s="15">
        <f t="shared" si="10"/>
        <v>0</v>
      </c>
      <c r="G142" s="15">
        <f>TRUNC(일위대가목록!F137,0)</f>
        <v>0</v>
      </c>
      <c r="H142" s="15">
        <f t="shared" si="11"/>
        <v>0</v>
      </c>
      <c r="I142" s="15">
        <f>TRUNC(일위대가목록!G137,0)</f>
        <v>0</v>
      </c>
      <c r="J142" s="15">
        <f t="shared" si="12"/>
        <v>0</v>
      </c>
      <c r="K142" s="15">
        <f t="shared" si="13"/>
        <v>0</v>
      </c>
      <c r="L142" s="15">
        <f t="shared" si="14"/>
        <v>0</v>
      </c>
      <c r="M142" s="16" t="s">
        <v>218</v>
      </c>
      <c r="N142" s="2" t="s">
        <v>219</v>
      </c>
      <c r="O142" s="2" t="s">
        <v>52</v>
      </c>
      <c r="P142" s="2" t="s">
        <v>52</v>
      </c>
      <c r="Q142" s="2" t="s">
        <v>181</v>
      </c>
      <c r="R142" s="2" t="s">
        <v>63</v>
      </c>
      <c r="S142" s="2" t="s">
        <v>64</v>
      </c>
      <c r="T142" s="2" t="s">
        <v>64</v>
      </c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2" t="s">
        <v>52</v>
      </c>
      <c r="AS142" s="2" t="s">
        <v>52</v>
      </c>
      <c r="AT142" s="3"/>
      <c r="AU142" s="2" t="s">
        <v>220</v>
      </c>
      <c r="AV142" s="3">
        <v>283</v>
      </c>
    </row>
    <row r="143" spans="1:48" ht="30" customHeight="1" x14ac:dyDescent="0.3">
      <c r="A143" s="16" t="s">
        <v>207</v>
      </c>
      <c r="B143" s="16" t="s">
        <v>221</v>
      </c>
      <c r="C143" s="16" t="s">
        <v>82</v>
      </c>
      <c r="D143" s="14">
        <v>69</v>
      </c>
      <c r="E143" s="15">
        <f>TRUNC(일위대가목록!E139,0)</f>
        <v>0</v>
      </c>
      <c r="F143" s="15">
        <f t="shared" si="10"/>
        <v>0</v>
      </c>
      <c r="G143" s="15">
        <f>TRUNC(일위대가목록!F139,0)</f>
        <v>0</v>
      </c>
      <c r="H143" s="15">
        <f t="shared" si="11"/>
        <v>0</v>
      </c>
      <c r="I143" s="15">
        <f>TRUNC(일위대가목록!G139,0)</f>
        <v>0</v>
      </c>
      <c r="J143" s="15">
        <f t="shared" si="12"/>
        <v>0</v>
      </c>
      <c r="K143" s="15">
        <f t="shared" si="13"/>
        <v>0</v>
      </c>
      <c r="L143" s="15">
        <f t="shared" si="14"/>
        <v>0</v>
      </c>
      <c r="M143" s="16" t="s">
        <v>222</v>
      </c>
      <c r="N143" s="2" t="s">
        <v>223</v>
      </c>
      <c r="O143" s="2" t="s">
        <v>52</v>
      </c>
      <c r="P143" s="2" t="s">
        <v>52</v>
      </c>
      <c r="Q143" s="2" t="s">
        <v>181</v>
      </c>
      <c r="R143" s="2" t="s">
        <v>63</v>
      </c>
      <c r="S143" s="2" t="s">
        <v>64</v>
      </c>
      <c r="T143" s="2" t="s">
        <v>64</v>
      </c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2" t="s">
        <v>52</v>
      </c>
      <c r="AS143" s="2" t="s">
        <v>52</v>
      </c>
      <c r="AT143" s="3"/>
      <c r="AU143" s="2" t="s">
        <v>224</v>
      </c>
      <c r="AV143" s="3">
        <v>284</v>
      </c>
    </row>
    <row r="144" spans="1:48" ht="30" customHeight="1" x14ac:dyDescent="0.3">
      <c r="A144" s="16" t="s">
        <v>225</v>
      </c>
      <c r="B144" s="16" t="s">
        <v>226</v>
      </c>
      <c r="C144" s="16" t="s">
        <v>82</v>
      </c>
      <c r="D144" s="14">
        <v>162</v>
      </c>
      <c r="E144" s="15">
        <f>TRUNC(일위대가목록!E140,0)</f>
        <v>0</v>
      </c>
      <c r="F144" s="15">
        <f t="shared" si="10"/>
        <v>0</v>
      </c>
      <c r="G144" s="15">
        <f>TRUNC(일위대가목록!F140,0)</f>
        <v>0</v>
      </c>
      <c r="H144" s="15">
        <f t="shared" si="11"/>
        <v>0</v>
      </c>
      <c r="I144" s="15">
        <f>TRUNC(일위대가목록!G140,0)</f>
        <v>0</v>
      </c>
      <c r="J144" s="15">
        <f t="shared" si="12"/>
        <v>0</v>
      </c>
      <c r="K144" s="15">
        <f t="shared" si="13"/>
        <v>0</v>
      </c>
      <c r="L144" s="15">
        <f t="shared" si="14"/>
        <v>0</v>
      </c>
      <c r="M144" s="16" t="s">
        <v>227</v>
      </c>
      <c r="N144" s="2" t="s">
        <v>228</v>
      </c>
      <c r="O144" s="2" t="s">
        <v>52</v>
      </c>
      <c r="P144" s="2" t="s">
        <v>52</v>
      </c>
      <c r="Q144" s="2" t="s">
        <v>181</v>
      </c>
      <c r="R144" s="2" t="s">
        <v>63</v>
      </c>
      <c r="S144" s="2" t="s">
        <v>64</v>
      </c>
      <c r="T144" s="2" t="s">
        <v>64</v>
      </c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2" t="s">
        <v>52</v>
      </c>
      <c r="AS144" s="2" t="s">
        <v>52</v>
      </c>
      <c r="AT144" s="3"/>
      <c r="AU144" s="2" t="s">
        <v>229</v>
      </c>
      <c r="AV144" s="3">
        <v>285</v>
      </c>
    </row>
    <row r="145" spans="1:48" ht="30" customHeight="1" x14ac:dyDescent="0.3">
      <c r="A145" s="16" t="s">
        <v>230</v>
      </c>
      <c r="B145" s="16" t="s">
        <v>231</v>
      </c>
      <c r="C145" s="16" t="s">
        <v>82</v>
      </c>
      <c r="D145" s="14">
        <v>26</v>
      </c>
      <c r="E145" s="15">
        <f>TRUNC(일위대가목록!E141,0)</f>
        <v>0</v>
      </c>
      <c r="F145" s="15">
        <f t="shared" si="10"/>
        <v>0</v>
      </c>
      <c r="G145" s="15">
        <f>TRUNC(일위대가목록!F141,0)</f>
        <v>0</v>
      </c>
      <c r="H145" s="15">
        <f t="shared" si="11"/>
        <v>0</v>
      </c>
      <c r="I145" s="15">
        <f>TRUNC(일위대가목록!G141,0)</f>
        <v>0</v>
      </c>
      <c r="J145" s="15">
        <f t="shared" si="12"/>
        <v>0</v>
      </c>
      <c r="K145" s="15">
        <f t="shared" si="13"/>
        <v>0</v>
      </c>
      <c r="L145" s="15">
        <f t="shared" si="14"/>
        <v>0</v>
      </c>
      <c r="M145" s="16" t="s">
        <v>232</v>
      </c>
      <c r="N145" s="2" t="s">
        <v>233</v>
      </c>
      <c r="O145" s="2" t="s">
        <v>52</v>
      </c>
      <c r="P145" s="2" t="s">
        <v>52</v>
      </c>
      <c r="Q145" s="2" t="s">
        <v>181</v>
      </c>
      <c r="R145" s="2" t="s">
        <v>63</v>
      </c>
      <c r="S145" s="2" t="s">
        <v>64</v>
      </c>
      <c r="T145" s="2" t="s">
        <v>64</v>
      </c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2" t="s">
        <v>52</v>
      </c>
      <c r="AS145" s="2" t="s">
        <v>52</v>
      </c>
      <c r="AT145" s="3"/>
      <c r="AU145" s="2" t="s">
        <v>234</v>
      </c>
      <c r="AV145" s="3">
        <v>286</v>
      </c>
    </row>
    <row r="146" spans="1:48" ht="30" customHeight="1" x14ac:dyDescent="0.3">
      <c r="A146" s="16" t="s">
        <v>235</v>
      </c>
      <c r="B146" s="16" t="s">
        <v>231</v>
      </c>
      <c r="C146" s="16" t="s">
        <v>82</v>
      </c>
      <c r="D146" s="14">
        <v>186</v>
      </c>
      <c r="E146" s="15">
        <f>TRUNC(일위대가목록!E142,0)</f>
        <v>0</v>
      </c>
      <c r="F146" s="15">
        <f t="shared" si="10"/>
        <v>0</v>
      </c>
      <c r="G146" s="15">
        <f>TRUNC(일위대가목록!F142,0)</f>
        <v>0</v>
      </c>
      <c r="H146" s="15">
        <f t="shared" si="11"/>
        <v>0</v>
      </c>
      <c r="I146" s="15">
        <f>TRUNC(일위대가목록!G142,0)</f>
        <v>0</v>
      </c>
      <c r="J146" s="15">
        <f t="shared" si="12"/>
        <v>0</v>
      </c>
      <c r="K146" s="15">
        <f t="shared" si="13"/>
        <v>0</v>
      </c>
      <c r="L146" s="15">
        <f t="shared" si="14"/>
        <v>0</v>
      </c>
      <c r="M146" s="16" t="s">
        <v>236</v>
      </c>
      <c r="N146" s="2" t="s">
        <v>237</v>
      </c>
      <c r="O146" s="2" t="s">
        <v>52</v>
      </c>
      <c r="P146" s="2" t="s">
        <v>52</v>
      </c>
      <c r="Q146" s="2" t="s">
        <v>181</v>
      </c>
      <c r="R146" s="2" t="s">
        <v>63</v>
      </c>
      <c r="S146" s="2" t="s">
        <v>64</v>
      </c>
      <c r="T146" s="2" t="s">
        <v>64</v>
      </c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2" t="s">
        <v>52</v>
      </c>
      <c r="AS146" s="2" t="s">
        <v>52</v>
      </c>
      <c r="AT146" s="3"/>
      <c r="AU146" s="2" t="s">
        <v>238</v>
      </c>
      <c r="AV146" s="3">
        <v>287</v>
      </c>
    </row>
    <row r="147" spans="1:48" ht="30" customHeight="1" x14ac:dyDescent="0.3">
      <c r="A147" s="16" t="s">
        <v>239</v>
      </c>
      <c r="B147" s="16" t="s">
        <v>240</v>
      </c>
      <c r="C147" s="16" t="s">
        <v>82</v>
      </c>
      <c r="D147" s="14">
        <v>71</v>
      </c>
      <c r="E147" s="15">
        <f>TRUNC(일위대가목록!E147,0)</f>
        <v>0</v>
      </c>
      <c r="F147" s="15">
        <f t="shared" si="10"/>
        <v>0</v>
      </c>
      <c r="G147" s="15">
        <f>TRUNC(일위대가목록!F147,0)</f>
        <v>0</v>
      </c>
      <c r="H147" s="15">
        <f t="shared" si="11"/>
        <v>0</v>
      </c>
      <c r="I147" s="15">
        <f>TRUNC(일위대가목록!G147,0)</f>
        <v>0</v>
      </c>
      <c r="J147" s="15">
        <f t="shared" si="12"/>
        <v>0</v>
      </c>
      <c r="K147" s="15">
        <f t="shared" si="13"/>
        <v>0</v>
      </c>
      <c r="L147" s="15">
        <f t="shared" si="14"/>
        <v>0</v>
      </c>
      <c r="M147" s="16" t="s">
        <v>241</v>
      </c>
      <c r="N147" s="2" t="s">
        <v>242</v>
      </c>
      <c r="O147" s="2" t="s">
        <v>52</v>
      </c>
      <c r="P147" s="2" t="s">
        <v>52</v>
      </c>
      <c r="Q147" s="2" t="s">
        <v>181</v>
      </c>
      <c r="R147" s="2" t="s">
        <v>63</v>
      </c>
      <c r="S147" s="2" t="s">
        <v>64</v>
      </c>
      <c r="T147" s="2" t="s">
        <v>64</v>
      </c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2" t="s">
        <v>52</v>
      </c>
      <c r="AS147" s="2" t="s">
        <v>52</v>
      </c>
      <c r="AT147" s="3"/>
      <c r="AU147" s="2" t="s">
        <v>243</v>
      </c>
      <c r="AV147" s="3">
        <v>288</v>
      </c>
    </row>
    <row r="148" spans="1:48" ht="30" customHeight="1" x14ac:dyDescent="0.3">
      <c r="A148" s="16" t="s">
        <v>244</v>
      </c>
      <c r="B148" s="16" t="s">
        <v>245</v>
      </c>
      <c r="C148" s="16" t="s">
        <v>82</v>
      </c>
      <c r="D148" s="14">
        <v>151</v>
      </c>
      <c r="E148" s="15">
        <f>TRUNC(단가대비표!O192,0)</f>
        <v>0</v>
      </c>
      <c r="F148" s="15">
        <f t="shared" si="10"/>
        <v>0</v>
      </c>
      <c r="G148" s="15">
        <f>TRUNC(단가대비표!P192,0)</f>
        <v>0</v>
      </c>
      <c r="H148" s="15">
        <f t="shared" si="11"/>
        <v>0</v>
      </c>
      <c r="I148" s="15">
        <f>TRUNC(단가대비표!V192,0)</f>
        <v>0</v>
      </c>
      <c r="J148" s="15">
        <f t="shared" si="12"/>
        <v>0</v>
      </c>
      <c r="K148" s="15">
        <f t="shared" si="13"/>
        <v>0</v>
      </c>
      <c r="L148" s="15">
        <f t="shared" si="14"/>
        <v>0</v>
      </c>
      <c r="M148" s="16" t="s">
        <v>246</v>
      </c>
      <c r="N148" s="2" t="s">
        <v>247</v>
      </c>
      <c r="O148" s="2" t="s">
        <v>52</v>
      </c>
      <c r="P148" s="2" t="s">
        <v>52</v>
      </c>
      <c r="Q148" s="2" t="s">
        <v>181</v>
      </c>
      <c r="R148" s="2" t="s">
        <v>64</v>
      </c>
      <c r="S148" s="2" t="s">
        <v>64</v>
      </c>
      <c r="T148" s="2" t="s">
        <v>63</v>
      </c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2" t="s">
        <v>52</v>
      </c>
      <c r="AS148" s="2" t="s">
        <v>52</v>
      </c>
      <c r="AT148" s="3"/>
      <c r="AU148" s="2" t="s">
        <v>248</v>
      </c>
      <c r="AV148" s="3">
        <v>688</v>
      </c>
    </row>
    <row r="149" spans="1:48" ht="30" customHeight="1" x14ac:dyDescent="0.3">
      <c r="A149" s="16" t="s">
        <v>249</v>
      </c>
      <c r="B149" s="16" t="s">
        <v>250</v>
      </c>
      <c r="C149" s="16" t="s">
        <v>82</v>
      </c>
      <c r="D149" s="14">
        <v>37</v>
      </c>
      <c r="E149" s="15">
        <f>TRUNC(단가대비표!O73,0)</f>
        <v>0</v>
      </c>
      <c r="F149" s="15">
        <f t="shared" si="10"/>
        <v>0</v>
      </c>
      <c r="G149" s="15">
        <f>TRUNC(단가대비표!P73,0)</f>
        <v>0</v>
      </c>
      <c r="H149" s="15">
        <f t="shared" si="11"/>
        <v>0</v>
      </c>
      <c r="I149" s="15">
        <f>TRUNC(단가대비표!V73,0)</f>
        <v>0</v>
      </c>
      <c r="J149" s="15">
        <f t="shared" si="12"/>
        <v>0</v>
      </c>
      <c r="K149" s="15">
        <f t="shared" si="13"/>
        <v>0</v>
      </c>
      <c r="L149" s="15">
        <f t="shared" si="14"/>
        <v>0</v>
      </c>
      <c r="M149" s="16" t="s">
        <v>251</v>
      </c>
      <c r="N149" s="2" t="s">
        <v>252</v>
      </c>
      <c r="O149" s="2" t="s">
        <v>52</v>
      </c>
      <c r="P149" s="2" t="s">
        <v>52</v>
      </c>
      <c r="Q149" s="2" t="s">
        <v>181</v>
      </c>
      <c r="R149" s="2" t="s">
        <v>64</v>
      </c>
      <c r="S149" s="2" t="s">
        <v>64</v>
      </c>
      <c r="T149" s="2" t="s">
        <v>63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52</v>
      </c>
      <c r="AS149" s="2" t="s">
        <v>52</v>
      </c>
      <c r="AT149" s="3"/>
      <c r="AU149" s="2" t="s">
        <v>253</v>
      </c>
      <c r="AV149" s="3">
        <v>275</v>
      </c>
    </row>
    <row r="150" spans="1:48" ht="30" customHeight="1" x14ac:dyDescent="0.3">
      <c r="A150" s="16" t="s">
        <v>254</v>
      </c>
      <c r="B150" s="16" t="s">
        <v>255</v>
      </c>
      <c r="C150" s="16" t="s">
        <v>82</v>
      </c>
      <c r="D150" s="14">
        <v>37</v>
      </c>
      <c r="E150" s="15">
        <f>TRUNC(일위대가목록!E150,0)</f>
        <v>0</v>
      </c>
      <c r="F150" s="15">
        <f t="shared" si="10"/>
        <v>0</v>
      </c>
      <c r="G150" s="15">
        <f>TRUNC(일위대가목록!F150,0)</f>
        <v>0</v>
      </c>
      <c r="H150" s="15">
        <f t="shared" si="11"/>
        <v>0</v>
      </c>
      <c r="I150" s="15">
        <f>TRUNC(일위대가목록!G150,0)</f>
        <v>0</v>
      </c>
      <c r="J150" s="15">
        <f t="shared" si="12"/>
        <v>0</v>
      </c>
      <c r="K150" s="15">
        <f t="shared" si="13"/>
        <v>0</v>
      </c>
      <c r="L150" s="15">
        <f t="shared" si="14"/>
        <v>0</v>
      </c>
      <c r="M150" s="16" t="s">
        <v>256</v>
      </c>
      <c r="N150" s="2" t="s">
        <v>257</v>
      </c>
      <c r="O150" s="2" t="s">
        <v>52</v>
      </c>
      <c r="P150" s="2" t="s">
        <v>52</v>
      </c>
      <c r="Q150" s="2" t="s">
        <v>181</v>
      </c>
      <c r="R150" s="2" t="s">
        <v>63</v>
      </c>
      <c r="S150" s="2" t="s">
        <v>64</v>
      </c>
      <c r="T150" s="2" t="s">
        <v>64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52</v>
      </c>
      <c r="AS150" s="2" t="s">
        <v>52</v>
      </c>
      <c r="AT150" s="3"/>
      <c r="AU150" s="2" t="s">
        <v>258</v>
      </c>
      <c r="AV150" s="3">
        <v>290</v>
      </c>
    </row>
    <row r="151" spans="1:48" ht="30" customHeight="1" x14ac:dyDescent="0.3">
      <c r="A151" s="16" t="s">
        <v>259</v>
      </c>
      <c r="B151" s="16" t="s">
        <v>260</v>
      </c>
      <c r="C151" s="16" t="s">
        <v>82</v>
      </c>
      <c r="D151" s="14">
        <v>65</v>
      </c>
      <c r="E151" s="15">
        <f>TRUNC(일위대가목록!E152,0)</f>
        <v>0</v>
      </c>
      <c r="F151" s="15">
        <f t="shared" si="10"/>
        <v>0</v>
      </c>
      <c r="G151" s="15">
        <f>TRUNC(일위대가목록!F152,0)</f>
        <v>0</v>
      </c>
      <c r="H151" s="15">
        <f t="shared" si="11"/>
        <v>0</v>
      </c>
      <c r="I151" s="15">
        <f>TRUNC(일위대가목록!G152,0)</f>
        <v>0</v>
      </c>
      <c r="J151" s="15">
        <f t="shared" si="12"/>
        <v>0</v>
      </c>
      <c r="K151" s="15">
        <f t="shared" si="13"/>
        <v>0</v>
      </c>
      <c r="L151" s="15">
        <f t="shared" si="14"/>
        <v>0</v>
      </c>
      <c r="M151" s="16" t="s">
        <v>261</v>
      </c>
      <c r="N151" s="2" t="s">
        <v>262</v>
      </c>
      <c r="O151" s="2" t="s">
        <v>52</v>
      </c>
      <c r="P151" s="2" t="s">
        <v>52</v>
      </c>
      <c r="Q151" s="2" t="s">
        <v>181</v>
      </c>
      <c r="R151" s="2" t="s">
        <v>63</v>
      </c>
      <c r="S151" s="2" t="s">
        <v>64</v>
      </c>
      <c r="T151" s="2" t="s">
        <v>64</v>
      </c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2" t="s">
        <v>52</v>
      </c>
      <c r="AS151" s="2" t="s">
        <v>52</v>
      </c>
      <c r="AT151" s="3"/>
      <c r="AU151" s="2" t="s">
        <v>263</v>
      </c>
      <c r="AV151" s="3">
        <v>291</v>
      </c>
    </row>
    <row r="152" spans="1:48" ht="30" customHeight="1" x14ac:dyDescent="0.3">
      <c r="A152" s="14"/>
      <c r="B152" s="14"/>
      <c r="C152" s="14"/>
      <c r="D152" s="14"/>
      <c r="E152" s="15"/>
      <c r="F152" s="15"/>
      <c r="G152" s="15"/>
      <c r="H152" s="15"/>
      <c r="I152" s="15"/>
      <c r="J152" s="15"/>
      <c r="K152" s="15"/>
      <c r="L152" s="15"/>
      <c r="M152" s="14"/>
      <c r="Q152" s="1" t="s">
        <v>181</v>
      </c>
    </row>
    <row r="153" spans="1:48" ht="30" customHeight="1" x14ac:dyDescent="0.3">
      <c r="A153" s="14"/>
      <c r="B153" s="14"/>
      <c r="C153" s="14"/>
      <c r="D153" s="14"/>
      <c r="E153" s="15"/>
      <c r="F153" s="15"/>
      <c r="G153" s="15"/>
      <c r="H153" s="15"/>
      <c r="I153" s="15"/>
      <c r="J153" s="15"/>
      <c r="K153" s="15"/>
      <c r="L153" s="15"/>
      <c r="M153" s="14"/>
      <c r="Q153" s="1" t="s">
        <v>181</v>
      </c>
    </row>
    <row r="154" spans="1:48" ht="30" customHeight="1" x14ac:dyDescent="0.3">
      <c r="A154" s="14"/>
      <c r="B154" s="14"/>
      <c r="C154" s="14"/>
      <c r="D154" s="14"/>
      <c r="E154" s="15"/>
      <c r="F154" s="15"/>
      <c r="G154" s="15"/>
      <c r="H154" s="15"/>
      <c r="I154" s="15"/>
      <c r="J154" s="15"/>
      <c r="K154" s="15"/>
      <c r="L154" s="15"/>
      <c r="M154" s="14"/>
      <c r="Q154" s="1" t="s">
        <v>181</v>
      </c>
    </row>
    <row r="155" spans="1:48" ht="30" customHeight="1" x14ac:dyDescent="0.3">
      <c r="A155" s="14"/>
      <c r="B155" s="14"/>
      <c r="C155" s="14"/>
      <c r="D155" s="14"/>
      <c r="E155" s="15"/>
      <c r="F155" s="15"/>
      <c r="G155" s="15"/>
      <c r="H155" s="15"/>
      <c r="I155" s="15"/>
      <c r="J155" s="15"/>
      <c r="K155" s="15"/>
      <c r="L155" s="15"/>
      <c r="M155" s="14"/>
      <c r="Q155" s="1" t="s">
        <v>181</v>
      </c>
    </row>
    <row r="156" spans="1:48" ht="30" customHeight="1" x14ac:dyDescent="0.3">
      <c r="A156" s="14"/>
      <c r="B156" s="14"/>
      <c r="C156" s="14"/>
      <c r="D156" s="14"/>
      <c r="E156" s="15"/>
      <c r="F156" s="15"/>
      <c r="G156" s="15"/>
      <c r="H156" s="15"/>
      <c r="I156" s="15"/>
      <c r="J156" s="15"/>
      <c r="K156" s="15"/>
      <c r="L156" s="15"/>
      <c r="M156" s="14"/>
      <c r="Q156" s="1" t="s">
        <v>181</v>
      </c>
    </row>
    <row r="157" spans="1:48" ht="30" customHeight="1" x14ac:dyDescent="0.3">
      <c r="A157" s="14"/>
      <c r="B157" s="14"/>
      <c r="C157" s="14"/>
      <c r="D157" s="14"/>
      <c r="E157" s="15"/>
      <c r="F157" s="15"/>
      <c r="G157" s="15"/>
      <c r="H157" s="15"/>
      <c r="I157" s="15"/>
      <c r="J157" s="15"/>
      <c r="K157" s="15"/>
      <c r="L157" s="15"/>
      <c r="M157" s="14"/>
      <c r="Q157" s="1" t="s">
        <v>181</v>
      </c>
    </row>
    <row r="158" spans="1:48" ht="30" customHeight="1" x14ac:dyDescent="0.3">
      <c r="A158" s="14"/>
      <c r="B158" s="14"/>
      <c r="C158" s="14"/>
      <c r="D158" s="14"/>
      <c r="E158" s="15"/>
      <c r="F158" s="15"/>
      <c r="G158" s="15"/>
      <c r="H158" s="15"/>
      <c r="I158" s="15"/>
      <c r="J158" s="15"/>
      <c r="K158" s="15"/>
      <c r="L158" s="15"/>
      <c r="M158" s="14"/>
      <c r="Q158" s="1" t="s">
        <v>181</v>
      </c>
    </row>
    <row r="159" spans="1:48" ht="30" customHeight="1" x14ac:dyDescent="0.3">
      <c r="A159" s="16" t="s">
        <v>91</v>
      </c>
      <c r="B159" s="14"/>
      <c r="C159" s="14"/>
      <c r="D159" s="14"/>
      <c r="E159" s="15"/>
      <c r="F159" s="15">
        <f>SUMIF(Q135:Q158,"010106",F135:F158)</f>
        <v>0</v>
      </c>
      <c r="G159" s="15"/>
      <c r="H159" s="15">
        <f>SUMIF(Q135:Q158,"010106",H135:H158)</f>
        <v>0</v>
      </c>
      <c r="I159" s="15"/>
      <c r="J159" s="15">
        <f>SUMIF(Q135:Q158,"010106",J135:J158)</f>
        <v>0</v>
      </c>
      <c r="K159" s="15"/>
      <c r="L159" s="15">
        <f>SUMIF(Q135:Q158,"010106",L135:L158)</f>
        <v>0</v>
      </c>
      <c r="M159" s="14"/>
      <c r="N159" t="s">
        <v>92</v>
      </c>
    </row>
    <row r="160" spans="1:48" ht="30" customHeight="1" x14ac:dyDescent="0.3">
      <c r="A160" s="16" t="s">
        <v>264</v>
      </c>
      <c r="B160" s="16" t="s">
        <v>52</v>
      </c>
      <c r="C160" s="14"/>
      <c r="D160" s="14"/>
      <c r="E160" s="15"/>
      <c r="F160" s="15"/>
      <c r="G160" s="15"/>
      <c r="H160" s="15"/>
      <c r="I160" s="15"/>
      <c r="J160" s="15"/>
      <c r="K160" s="15"/>
      <c r="L160" s="15"/>
      <c r="M160" s="14"/>
      <c r="N160" s="3"/>
      <c r="O160" s="3"/>
      <c r="P160" s="3"/>
      <c r="Q160" s="2" t="s">
        <v>265</v>
      </c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</row>
    <row r="161" spans="1:48" ht="30" customHeight="1" x14ac:dyDescent="0.3">
      <c r="A161" s="16" t="s">
        <v>266</v>
      </c>
      <c r="B161" s="16" t="s">
        <v>267</v>
      </c>
      <c r="C161" s="16" t="s">
        <v>82</v>
      </c>
      <c r="D161" s="14">
        <v>37</v>
      </c>
      <c r="E161" s="15">
        <f>TRUNC(일위대가목록!E49,0)</f>
        <v>0</v>
      </c>
      <c r="F161" s="15">
        <f>TRUNC(E161*D161, 0)</f>
        <v>0</v>
      </c>
      <c r="G161" s="15">
        <f>TRUNC(일위대가목록!F49,0)</f>
        <v>0</v>
      </c>
      <c r="H161" s="15">
        <f>TRUNC(G161*D161, 0)</f>
        <v>0</v>
      </c>
      <c r="I161" s="15">
        <f>TRUNC(일위대가목록!G49,0)</f>
        <v>0</v>
      </c>
      <c r="J161" s="15">
        <f>TRUNC(I161*D161, 0)</f>
        <v>0</v>
      </c>
      <c r="K161" s="15">
        <f t="shared" ref="K161:L163" si="15">TRUNC(E161+G161+I161, 0)</f>
        <v>0</v>
      </c>
      <c r="L161" s="15">
        <f t="shared" si="15"/>
        <v>0</v>
      </c>
      <c r="M161" s="16" t="s">
        <v>268</v>
      </c>
      <c r="N161" s="2" t="s">
        <v>269</v>
      </c>
      <c r="O161" s="2" t="s">
        <v>52</v>
      </c>
      <c r="P161" s="2" t="s">
        <v>52</v>
      </c>
      <c r="Q161" s="2" t="s">
        <v>265</v>
      </c>
      <c r="R161" s="2" t="s">
        <v>63</v>
      </c>
      <c r="S161" s="2" t="s">
        <v>64</v>
      </c>
      <c r="T161" s="2" t="s">
        <v>64</v>
      </c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2" t="s">
        <v>52</v>
      </c>
      <c r="AS161" s="2" t="s">
        <v>52</v>
      </c>
      <c r="AT161" s="3"/>
      <c r="AU161" s="2" t="s">
        <v>270</v>
      </c>
      <c r="AV161" s="3">
        <v>295</v>
      </c>
    </row>
    <row r="162" spans="1:48" ht="30" customHeight="1" x14ac:dyDescent="0.3">
      <c r="A162" s="16" t="s">
        <v>271</v>
      </c>
      <c r="B162" s="16" t="s">
        <v>272</v>
      </c>
      <c r="C162" s="16" t="s">
        <v>82</v>
      </c>
      <c r="D162" s="14">
        <v>76</v>
      </c>
      <c r="E162" s="15">
        <f>TRUNC(일위대가목록!E51,0)</f>
        <v>0</v>
      </c>
      <c r="F162" s="15">
        <f>TRUNC(E162*D162, 0)</f>
        <v>0</v>
      </c>
      <c r="G162" s="15">
        <f>TRUNC(일위대가목록!F51,0)</f>
        <v>0</v>
      </c>
      <c r="H162" s="15">
        <f>TRUNC(G162*D162, 0)</f>
        <v>0</v>
      </c>
      <c r="I162" s="15">
        <f>TRUNC(일위대가목록!G51,0)</f>
        <v>0</v>
      </c>
      <c r="J162" s="15">
        <f>TRUNC(I162*D162, 0)</f>
        <v>0</v>
      </c>
      <c r="K162" s="15">
        <f t="shared" si="15"/>
        <v>0</v>
      </c>
      <c r="L162" s="15">
        <f t="shared" si="15"/>
        <v>0</v>
      </c>
      <c r="M162" s="16" t="s">
        <v>273</v>
      </c>
      <c r="N162" s="2" t="s">
        <v>274</v>
      </c>
      <c r="O162" s="2" t="s">
        <v>52</v>
      </c>
      <c r="P162" s="2" t="s">
        <v>52</v>
      </c>
      <c r="Q162" s="2" t="s">
        <v>265</v>
      </c>
      <c r="R162" s="2" t="s">
        <v>63</v>
      </c>
      <c r="S162" s="2" t="s">
        <v>64</v>
      </c>
      <c r="T162" s="2" t="s">
        <v>64</v>
      </c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2" t="s">
        <v>52</v>
      </c>
      <c r="AS162" s="2" t="s">
        <v>52</v>
      </c>
      <c r="AT162" s="3"/>
      <c r="AU162" s="2" t="s">
        <v>275</v>
      </c>
      <c r="AV162" s="3">
        <v>296</v>
      </c>
    </row>
    <row r="163" spans="1:48" ht="30" customHeight="1" x14ac:dyDescent="0.3">
      <c r="A163" s="16" t="s">
        <v>276</v>
      </c>
      <c r="B163" s="16" t="s">
        <v>277</v>
      </c>
      <c r="C163" s="16" t="s">
        <v>60</v>
      </c>
      <c r="D163" s="14">
        <v>363</v>
      </c>
      <c r="E163" s="15">
        <f>TRUNC(일위대가목록!E55,0)</f>
        <v>0</v>
      </c>
      <c r="F163" s="15">
        <f>TRUNC(E163*D163, 0)</f>
        <v>0</v>
      </c>
      <c r="G163" s="15">
        <f>TRUNC(일위대가목록!F55,0)</f>
        <v>0</v>
      </c>
      <c r="H163" s="15">
        <f>TRUNC(G163*D163, 0)</f>
        <v>0</v>
      </c>
      <c r="I163" s="15">
        <f>TRUNC(일위대가목록!G55,0)</f>
        <v>0</v>
      </c>
      <c r="J163" s="15">
        <f>TRUNC(I163*D163, 0)</f>
        <v>0</v>
      </c>
      <c r="K163" s="15">
        <f t="shared" si="15"/>
        <v>0</v>
      </c>
      <c r="L163" s="15">
        <f t="shared" si="15"/>
        <v>0</v>
      </c>
      <c r="M163" s="16" t="s">
        <v>278</v>
      </c>
      <c r="N163" s="2" t="s">
        <v>279</v>
      </c>
      <c r="O163" s="2" t="s">
        <v>52</v>
      </c>
      <c r="P163" s="2" t="s">
        <v>52</v>
      </c>
      <c r="Q163" s="2" t="s">
        <v>265</v>
      </c>
      <c r="R163" s="2" t="s">
        <v>63</v>
      </c>
      <c r="S163" s="2" t="s">
        <v>64</v>
      </c>
      <c r="T163" s="2" t="s">
        <v>64</v>
      </c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2" t="s">
        <v>52</v>
      </c>
      <c r="AS163" s="2" t="s">
        <v>52</v>
      </c>
      <c r="AT163" s="3"/>
      <c r="AU163" s="2" t="s">
        <v>280</v>
      </c>
      <c r="AV163" s="3">
        <v>297</v>
      </c>
    </row>
    <row r="164" spans="1:48" ht="30" customHeight="1" x14ac:dyDescent="0.3">
      <c r="A164" s="14"/>
      <c r="B164" s="14"/>
      <c r="C164" s="14"/>
      <c r="D164" s="14"/>
      <c r="E164" s="15"/>
      <c r="F164" s="15"/>
      <c r="G164" s="15"/>
      <c r="H164" s="15"/>
      <c r="I164" s="15"/>
      <c r="J164" s="15"/>
      <c r="K164" s="15"/>
      <c r="L164" s="15"/>
      <c r="M164" s="14"/>
      <c r="Q164" s="1" t="s">
        <v>265</v>
      </c>
    </row>
    <row r="165" spans="1:48" ht="30" customHeight="1" x14ac:dyDescent="0.3">
      <c r="A165" s="14"/>
      <c r="B165" s="14"/>
      <c r="C165" s="14"/>
      <c r="D165" s="14"/>
      <c r="E165" s="15"/>
      <c r="F165" s="15"/>
      <c r="G165" s="15"/>
      <c r="H165" s="15"/>
      <c r="I165" s="15"/>
      <c r="J165" s="15"/>
      <c r="K165" s="15"/>
      <c r="L165" s="15"/>
      <c r="M165" s="14"/>
      <c r="Q165" s="1" t="s">
        <v>265</v>
      </c>
    </row>
    <row r="166" spans="1:48" ht="30" customHeight="1" x14ac:dyDescent="0.3">
      <c r="A166" s="14"/>
      <c r="B166" s="14"/>
      <c r="C166" s="14"/>
      <c r="D166" s="14"/>
      <c r="E166" s="15"/>
      <c r="F166" s="15"/>
      <c r="G166" s="15"/>
      <c r="H166" s="15"/>
      <c r="I166" s="15"/>
      <c r="J166" s="15"/>
      <c r="K166" s="15"/>
      <c r="L166" s="15"/>
      <c r="M166" s="14"/>
      <c r="Q166" s="1" t="s">
        <v>265</v>
      </c>
    </row>
    <row r="167" spans="1:48" ht="30" customHeight="1" x14ac:dyDescent="0.3">
      <c r="A167" s="14"/>
      <c r="B167" s="14"/>
      <c r="C167" s="14"/>
      <c r="D167" s="14"/>
      <c r="E167" s="15"/>
      <c r="F167" s="15"/>
      <c r="G167" s="15"/>
      <c r="H167" s="15"/>
      <c r="I167" s="15"/>
      <c r="J167" s="15"/>
      <c r="K167" s="15"/>
      <c r="L167" s="15"/>
      <c r="M167" s="14"/>
      <c r="Q167" s="1" t="s">
        <v>265</v>
      </c>
    </row>
    <row r="168" spans="1:48" ht="30" customHeight="1" x14ac:dyDescent="0.3">
      <c r="A168" s="14"/>
      <c r="B168" s="14"/>
      <c r="C168" s="14"/>
      <c r="D168" s="14"/>
      <c r="E168" s="15"/>
      <c r="F168" s="15"/>
      <c r="G168" s="15"/>
      <c r="H168" s="15"/>
      <c r="I168" s="15"/>
      <c r="J168" s="15"/>
      <c r="K168" s="15"/>
      <c r="L168" s="15"/>
      <c r="M168" s="14"/>
      <c r="Q168" s="1" t="s">
        <v>265</v>
      </c>
    </row>
    <row r="169" spans="1:48" ht="30" customHeight="1" x14ac:dyDescent="0.3">
      <c r="A169" s="14"/>
      <c r="B169" s="14"/>
      <c r="C169" s="14"/>
      <c r="D169" s="14"/>
      <c r="E169" s="15"/>
      <c r="F169" s="15"/>
      <c r="G169" s="15"/>
      <c r="H169" s="15"/>
      <c r="I169" s="15"/>
      <c r="J169" s="15"/>
      <c r="K169" s="15"/>
      <c r="L169" s="15"/>
      <c r="M169" s="14"/>
      <c r="Q169" s="1" t="s">
        <v>265</v>
      </c>
    </row>
    <row r="170" spans="1:48" ht="30" customHeight="1" x14ac:dyDescent="0.3">
      <c r="A170" s="14"/>
      <c r="B170" s="14"/>
      <c r="C170" s="14"/>
      <c r="D170" s="14"/>
      <c r="E170" s="15"/>
      <c r="F170" s="15"/>
      <c r="G170" s="15"/>
      <c r="H170" s="15"/>
      <c r="I170" s="15"/>
      <c r="J170" s="15"/>
      <c r="K170" s="15"/>
      <c r="L170" s="15"/>
      <c r="M170" s="14"/>
      <c r="Q170" s="1" t="s">
        <v>265</v>
      </c>
    </row>
    <row r="171" spans="1:48" ht="30" customHeight="1" x14ac:dyDescent="0.3">
      <c r="A171" s="14"/>
      <c r="B171" s="14"/>
      <c r="C171" s="14"/>
      <c r="D171" s="14"/>
      <c r="E171" s="15"/>
      <c r="F171" s="15"/>
      <c r="G171" s="15"/>
      <c r="H171" s="15"/>
      <c r="I171" s="15"/>
      <c r="J171" s="15"/>
      <c r="K171" s="15"/>
      <c r="L171" s="15"/>
      <c r="M171" s="14"/>
      <c r="Q171" s="1" t="s">
        <v>265</v>
      </c>
    </row>
    <row r="172" spans="1:48" ht="30" customHeight="1" x14ac:dyDescent="0.3">
      <c r="A172" s="14"/>
      <c r="B172" s="14"/>
      <c r="C172" s="14"/>
      <c r="D172" s="14"/>
      <c r="E172" s="15"/>
      <c r="F172" s="15"/>
      <c r="G172" s="15"/>
      <c r="H172" s="15"/>
      <c r="I172" s="15"/>
      <c r="J172" s="15"/>
      <c r="K172" s="15"/>
      <c r="L172" s="15"/>
      <c r="M172" s="14"/>
      <c r="Q172" s="1" t="s">
        <v>265</v>
      </c>
    </row>
    <row r="173" spans="1:48" ht="30" customHeight="1" x14ac:dyDescent="0.3">
      <c r="A173" s="14"/>
      <c r="B173" s="14"/>
      <c r="C173" s="14"/>
      <c r="D173" s="14"/>
      <c r="E173" s="15"/>
      <c r="F173" s="15"/>
      <c r="G173" s="15"/>
      <c r="H173" s="15"/>
      <c r="I173" s="15"/>
      <c r="J173" s="15"/>
      <c r="K173" s="15"/>
      <c r="L173" s="15"/>
      <c r="M173" s="14"/>
      <c r="Q173" s="1" t="s">
        <v>265</v>
      </c>
    </row>
    <row r="174" spans="1:48" ht="30" customHeight="1" x14ac:dyDescent="0.3">
      <c r="A174" s="14"/>
      <c r="B174" s="14"/>
      <c r="C174" s="14"/>
      <c r="D174" s="14"/>
      <c r="E174" s="15"/>
      <c r="F174" s="15"/>
      <c r="G174" s="15"/>
      <c r="H174" s="15"/>
      <c r="I174" s="15"/>
      <c r="J174" s="15"/>
      <c r="K174" s="15"/>
      <c r="L174" s="15"/>
      <c r="M174" s="14"/>
      <c r="Q174" s="1" t="s">
        <v>265</v>
      </c>
    </row>
    <row r="175" spans="1:48" ht="30" customHeight="1" x14ac:dyDescent="0.3">
      <c r="A175" s="14"/>
      <c r="B175" s="14"/>
      <c r="C175" s="14"/>
      <c r="D175" s="14"/>
      <c r="E175" s="15"/>
      <c r="F175" s="15"/>
      <c r="G175" s="15"/>
      <c r="H175" s="15"/>
      <c r="I175" s="15"/>
      <c r="J175" s="15"/>
      <c r="K175" s="15"/>
      <c r="L175" s="15"/>
      <c r="M175" s="14"/>
      <c r="Q175" s="1" t="s">
        <v>265</v>
      </c>
    </row>
    <row r="176" spans="1:48" ht="30" customHeight="1" x14ac:dyDescent="0.3">
      <c r="A176" s="14"/>
      <c r="B176" s="14"/>
      <c r="C176" s="14"/>
      <c r="D176" s="14"/>
      <c r="E176" s="15"/>
      <c r="F176" s="15"/>
      <c r="G176" s="15"/>
      <c r="H176" s="15"/>
      <c r="I176" s="15"/>
      <c r="J176" s="15"/>
      <c r="K176" s="15"/>
      <c r="L176" s="15"/>
      <c r="M176" s="14"/>
      <c r="Q176" s="1" t="s">
        <v>265</v>
      </c>
    </row>
    <row r="177" spans="1:48" ht="30" customHeight="1" x14ac:dyDescent="0.3">
      <c r="A177" s="14"/>
      <c r="B177" s="14"/>
      <c r="C177" s="14"/>
      <c r="D177" s="14"/>
      <c r="E177" s="15"/>
      <c r="F177" s="15"/>
      <c r="G177" s="15"/>
      <c r="H177" s="15"/>
      <c r="I177" s="15"/>
      <c r="J177" s="15"/>
      <c r="K177" s="15"/>
      <c r="L177" s="15"/>
      <c r="M177" s="14"/>
      <c r="Q177" s="1" t="s">
        <v>265</v>
      </c>
    </row>
    <row r="178" spans="1:48" ht="30" customHeight="1" x14ac:dyDescent="0.3">
      <c r="A178" s="14"/>
      <c r="B178" s="14"/>
      <c r="C178" s="14"/>
      <c r="D178" s="14"/>
      <c r="E178" s="15"/>
      <c r="F178" s="15"/>
      <c r="G178" s="15"/>
      <c r="H178" s="15"/>
      <c r="I178" s="15"/>
      <c r="J178" s="15"/>
      <c r="K178" s="15"/>
      <c r="L178" s="15"/>
      <c r="M178" s="14"/>
      <c r="Q178" s="1" t="s">
        <v>265</v>
      </c>
    </row>
    <row r="179" spans="1:48" ht="30" customHeight="1" x14ac:dyDescent="0.3">
      <c r="A179" s="14"/>
      <c r="B179" s="14"/>
      <c r="C179" s="14"/>
      <c r="D179" s="14"/>
      <c r="E179" s="15"/>
      <c r="F179" s="15"/>
      <c r="G179" s="15"/>
      <c r="H179" s="15"/>
      <c r="I179" s="15"/>
      <c r="J179" s="15"/>
      <c r="K179" s="15"/>
      <c r="L179" s="15"/>
      <c r="M179" s="14"/>
      <c r="Q179" s="1" t="s">
        <v>265</v>
      </c>
    </row>
    <row r="180" spans="1:48" ht="30" customHeight="1" x14ac:dyDescent="0.3">
      <c r="A180" s="14"/>
      <c r="B180" s="14"/>
      <c r="C180" s="14"/>
      <c r="D180" s="14"/>
      <c r="E180" s="15"/>
      <c r="F180" s="15"/>
      <c r="G180" s="15"/>
      <c r="H180" s="15"/>
      <c r="I180" s="15"/>
      <c r="J180" s="15"/>
      <c r="K180" s="15"/>
      <c r="L180" s="15"/>
      <c r="M180" s="14"/>
      <c r="Q180" s="1" t="s">
        <v>265</v>
      </c>
    </row>
    <row r="181" spans="1:48" ht="30" customHeight="1" x14ac:dyDescent="0.3">
      <c r="A181" s="14"/>
      <c r="B181" s="14"/>
      <c r="C181" s="14"/>
      <c r="D181" s="14"/>
      <c r="E181" s="15"/>
      <c r="F181" s="15"/>
      <c r="G181" s="15"/>
      <c r="H181" s="15"/>
      <c r="I181" s="15"/>
      <c r="J181" s="15"/>
      <c r="K181" s="15"/>
      <c r="L181" s="15"/>
      <c r="M181" s="14"/>
      <c r="Q181" s="1" t="s">
        <v>265</v>
      </c>
    </row>
    <row r="182" spans="1:48" ht="30" customHeight="1" x14ac:dyDescent="0.3">
      <c r="A182" s="14"/>
      <c r="B182" s="14"/>
      <c r="C182" s="14"/>
      <c r="D182" s="14"/>
      <c r="E182" s="15"/>
      <c r="F182" s="15"/>
      <c r="G182" s="15"/>
      <c r="H182" s="15"/>
      <c r="I182" s="15"/>
      <c r="J182" s="15"/>
      <c r="K182" s="15"/>
      <c r="L182" s="15"/>
      <c r="M182" s="14"/>
      <c r="Q182" s="1" t="s">
        <v>265</v>
      </c>
    </row>
    <row r="183" spans="1:48" ht="30" customHeight="1" x14ac:dyDescent="0.3">
      <c r="A183" s="14"/>
      <c r="B183" s="14"/>
      <c r="C183" s="14"/>
      <c r="D183" s="14"/>
      <c r="E183" s="15"/>
      <c r="F183" s="15"/>
      <c r="G183" s="15"/>
      <c r="H183" s="15"/>
      <c r="I183" s="15"/>
      <c r="J183" s="15"/>
      <c r="K183" s="15"/>
      <c r="L183" s="15"/>
      <c r="M183" s="14"/>
      <c r="Q183" s="1" t="s">
        <v>265</v>
      </c>
    </row>
    <row r="184" spans="1:48" ht="30" customHeight="1" x14ac:dyDescent="0.3">
      <c r="A184" s="14"/>
      <c r="B184" s="14"/>
      <c r="C184" s="14"/>
      <c r="D184" s="14"/>
      <c r="E184" s="15"/>
      <c r="F184" s="15"/>
      <c r="G184" s="15"/>
      <c r="H184" s="15"/>
      <c r="I184" s="15"/>
      <c r="J184" s="15"/>
      <c r="K184" s="15"/>
      <c r="L184" s="15"/>
      <c r="M184" s="14"/>
      <c r="Q184" s="1" t="s">
        <v>265</v>
      </c>
    </row>
    <row r="185" spans="1:48" ht="30" customHeight="1" x14ac:dyDescent="0.3">
      <c r="A185" s="16" t="s">
        <v>91</v>
      </c>
      <c r="B185" s="14"/>
      <c r="C185" s="14"/>
      <c r="D185" s="14"/>
      <c r="E185" s="15"/>
      <c r="F185" s="15">
        <f>SUMIF(Q161:Q184,"010107",F161:F184)</f>
        <v>0</v>
      </c>
      <c r="G185" s="15"/>
      <c r="H185" s="15">
        <f>SUMIF(Q161:Q184,"010107",H161:H184)</f>
        <v>0</v>
      </c>
      <c r="I185" s="15"/>
      <c r="J185" s="15">
        <f>SUMIF(Q161:Q184,"010107",J161:J184)</f>
        <v>0</v>
      </c>
      <c r="K185" s="15"/>
      <c r="L185" s="15">
        <f>SUMIF(Q161:Q184,"010107",L161:L184)</f>
        <v>0</v>
      </c>
      <c r="M185" s="14"/>
      <c r="N185" t="s">
        <v>92</v>
      </c>
    </row>
    <row r="186" spans="1:48" ht="30" customHeight="1" x14ac:dyDescent="0.3">
      <c r="A186" s="16" t="s">
        <v>281</v>
      </c>
      <c r="B186" s="16" t="s">
        <v>52</v>
      </c>
      <c r="C186" s="14"/>
      <c r="D186" s="14"/>
      <c r="E186" s="15"/>
      <c r="F186" s="15"/>
      <c r="G186" s="15"/>
      <c r="H186" s="15"/>
      <c r="I186" s="15"/>
      <c r="J186" s="15"/>
      <c r="K186" s="15"/>
      <c r="L186" s="15"/>
      <c r="M186" s="14"/>
      <c r="N186" s="3"/>
      <c r="O186" s="3"/>
      <c r="P186" s="3"/>
      <c r="Q186" s="2" t="s">
        <v>282</v>
      </c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</row>
    <row r="187" spans="1:48" ht="30" customHeight="1" x14ac:dyDescent="0.3">
      <c r="A187" s="16" t="s">
        <v>283</v>
      </c>
      <c r="B187" s="16" t="s">
        <v>284</v>
      </c>
      <c r="C187" s="16" t="s">
        <v>82</v>
      </c>
      <c r="D187" s="14">
        <v>140</v>
      </c>
      <c r="E187" s="15">
        <f>TRUNC(일위대가목록!E61,0)</f>
        <v>0</v>
      </c>
      <c r="F187" s="15">
        <f t="shared" ref="F187:F212" si="16">TRUNC(E187*D187, 0)</f>
        <v>0</v>
      </c>
      <c r="G187" s="15">
        <f>TRUNC(일위대가목록!F61,0)</f>
        <v>0</v>
      </c>
      <c r="H187" s="15">
        <f t="shared" ref="H187:H212" si="17">TRUNC(G187*D187, 0)</f>
        <v>0</v>
      </c>
      <c r="I187" s="15">
        <f>TRUNC(일위대가목록!G61,0)</f>
        <v>0</v>
      </c>
      <c r="J187" s="15">
        <f t="shared" ref="J187:J212" si="18">TRUNC(I187*D187, 0)</f>
        <v>0</v>
      </c>
      <c r="K187" s="15">
        <f t="shared" ref="K187:K212" si="19">TRUNC(E187+G187+I187, 0)</f>
        <v>0</v>
      </c>
      <c r="L187" s="15">
        <f t="shared" ref="L187:L212" si="20">TRUNC(F187+H187+J187, 0)</f>
        <v>0</v>
      </c>
      <c r="M187" s="16" t="s">
        <v>285</v>
      </c>
      <c r="N187" s="2" t="s">
        <v>286</v>
      </c>
      <c r="O187" s="2" t="s">
        <v>52</v>
      </c>
      <c r="P187" s="2" t="s">
        <v>52</v>
      </c>
      <c r="Q187" s="2" t="s">
        <v>282</v>
      </c>
      <c r="R187" s="2" t="s">
        <v>63</v>
      </c>
      <c r="S187" s="2" t="s">
        <v>64</v>
      </c>
      <c r="T187" s="2" t="s">
        <v>64</v>
      </c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2" t="s">
        <v>52</v>
      </c>
      <c r="AS187" s="2" t="s">
        <v>52</v>
      </c>
      <c r="AT187" s="3"/>
      <c r="AU187" s="2" t="s">
        <v>287</v>
      </c>
      <c r="AV187" s="3">
        <v>301</v>
      </c>
    </row>
    <row r="188" spans="1:48" ht="30" customHeight="1" x14ac:dyDescent="0.3">
      <c r="A188" s="16" t="s">
        <v>283</v>
      </c>
      <c r="B188" s="16" t="s">
        <v>288</v>
      </c>
      <c r="C188" s="16" t="s">
        <v>82</v>
      </c>
      <c r="D188" s="14">
        <v>151</v>
      </c>
      <c r="E188" s="15">
        <f>TRUNC(일위대가목록!E62,0)</f>
        <v>0</v>
      </c>
      <c r="F188" s="15">
        <f t="shared" si="16"/>
        <v>0</v>
      </c>
      <c r="G188" s="15">
        <f>TRUNC(일위대가목록!F62,0)</f>
        <v>0</v>
      </c>
      <c r="H188" s="15">
        <f t="shared" si="17"/>
        <v>0</v>
      </c>
      <c r="I188" s="15">
        <f>TRUNC(일위대가목록!G62,0)</f>
        <v>0</v>
      </c>
      <c r="J188" s="15">
        <f t="shared" si="18"/>
        <v>0</v>
      </c>
      <c r="K188" s="15">
        <f t="shared" si="19"/>
        <v>0</v>
      </c>
      <c r="L188" s="15">
        <f t="shared" si="20"/>
        <v>0</v>
      </c>
      <c r="M188" s="16" t="s">
        <v>289</v>
      </c>
      <c r="N188" s="2" t="s">
        <v>290</v>
      </c>
      <c r="O188" s="2" t="s">
        <v>52</v>
      </c>
      <c r="P188" s="2" t="s">
        <v>52</v>
      </c>
      <c r="Q188" s="2" t="s">
        <v>282</v>
      </c>
      <c r="R188" s="2" t="s">
        <v>63</v>
      </c>
      <c r="S188" s="2" t="s">
        <v>64</v>
      </c>
      <c r="T188" s="2" t="s">
        <v>64</v>
      </c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2" t="s">
        <v>52</v>
      </c>
      <c r="AS188" s="2" t="s">
        <v>52</v>
      </c>
      <c r="AT188" s="3"/>
      <c r="AU188" s="2" t="s">
        <v>291</v>
      </c>
      <c r="AV188" s="3">
        <v>302</v>
      </c>
    </row>
    <row r="189" spans="1:48" ht="30" customHeight="1" x14ac:dyDescent="0.3">
      <c r="A189" s="16" t="s">
        <v>292</v>
      </c>
      <c r="B189" s="16" t="s">
        <v>293</v>
      </c>
      <c r="C189" s="16" t="s">
        <v>60</v>
      </c>
      <c r="D189" s="14">
        <v>49</v>
      </c>
      <c r="E189" s="15">
        <f>TRUNC(일위대가목록!E156,0)</f>
        <v>0</v>
      </c>
      <c r="F189" s="15">
        <f t="shared" si="16"/>
        <v>0</v>
      </c>
      <c r="G189" s="15">
        <f>TRUNC(일위대가목록!F156,0)</f>
        <v>0</v>
      </c>
      <c r="H189" s="15">
        <f t="shared" si="17"/>
        <v>0</v>
      </c>
      <c r="I189" s="15">
        <f>TRUNC(일위대가목록!G156,0)</f>
        <v>0</v>
      </c>
      <c r="J189" s="15">
        <f t="shared" si="18"/>
        <v>0</v>
      </c>
      <c r="K189" s="15">
        <f t="shared" si="19"/>
        <v>0</v>
      </c>
      <c r="L189" s="15">
        <f t="shared" si="20"/>
        <v>0</v>
      </c>
      <c r="M189" s="16" t="s">
        <v>294</v>
      </c>
      <c r="N189" s="2" t="s">
        <v>295</v>
      </c>
      <c r="O189" s="2" t="s">
        <v>52</v>
      </c>
      <c r="P189" s="2" t="s">
        <v>52</v>
      </c>
      <c r="Q189" s="2" t="s">
        <v>282</v>
      </c>
      <c r="R189" s="2" t="s">
        <v>63</v>
      </c>
      <c r="S189" s="2" t="s">
        <v>64</v>
      </c>
      <c r="T189" s="2" t="s">
        <v>64</v>
      </c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2" t="s">
        <v>52</v>
      </c>
      <c r="AS189" s="2" t="s">
        <v>52</v>
      </c>
      <c r="AT189" s="3"/>
      <c r="AU189" s="2" t="s">
        <v>296</v>
      </c>
      <c r="AV189" s="3">
        <v>321</v>
      </c>
    </row>
    <row r="190" spans="1:48" ht="30" customHeight="1" x14ac:dyDescent="0.3">
      <c r="A190" s="16" t="s">
        <v>292</v>
      </c>
      <c r="B190" s="16" t="s">
        <v>297</v>
      </c>
      <c r="C190" s="16" t="s">
        <v>60</v>
      </c>
      <c r="D190" s="14">
        <v>208</v>
      </c>
      <c r="E190" s="15">
        <f>TRUNC(일위대가목록!E157,0)</f>
        <v>0</v>
      </c>
      <c r="F190" s="15">
        <f t="shared" si="16"/>
        <v>0</v>
      </c>
      <c r="G190" s="15">
        <f>TRUNC(일위대가목록!F157,0)</f>
        <v>0</v>
      </c>
      <c r="H190" s="15">
        <f t="shared" si="17"/>
        <v>0</v>
      </c>
      <c r="I190" s="15">
        <f>TRUNC(일위대가목록!G157,0)</f>
        <v>0</v>
      </c>
      <c r="J190" s="15">
        <f t="shared" si="18"/>
        <v>0</v>
      </c>
      <c r="K190" s="15">
        <f t="shared" si="19"/>
        <v>0</v>
      </c>
      <c r="L190" s="15">
        <f t="shared" si="20"/>
        <v>0</v>
      </c>
      <c r="M190" s="16" t="s">
        <v>298</v>
      </c>
      <c r="N190" s="2" t="s">
        <v>299</v>
      </c>
      <c r="O190" s="2" t="s">
        <v>52</v>
      </c>
      <c r="P190" s="2" t="s">
        <v>52</v>
      </c>
      <c r="Q190" s="2" t="s">
        <v>282</v>
      </c>
      <c r="R190" s="2" t="s">
        <v>63</v>
      </c>
      <c r="S190" s="2" t="s">
        <v>64</v>
      </c>
      <c r="T190" s="2" t="s">
        <v>64</v>
      </c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2" t="s">
        <v>52</v>
      </c>
      <c r="AS190" s="2" t="s">
        <v>52</v>
      </c>
      <c r="AT190" s="3"/>
      <c r="AU190" s="2" t="s">
        <v>300</v>
      </c>
      <c r="AV190" s="3">
        <v>322</v>
      </c>
    </row>
    <row r="191" spans="1:48" ht="30" customHeight="1" x14ac:dyDescent="0.3">
      <c r="A191" s="16" t="s">
        <v>301</v>
      </c>
      <c r="B191" s="16" t="s">
        <v>302</v>
      </c>
      <c r="C191" s="16" t="s">
        <v>60</v>
      </c>
      <c r="D191" s="14">
        <v>32</v>
      </c>
      <c r="E191" s="15">
        <f>TRUNC(일위대가목록!E45,0)</f>
        <v>0</v>
      </c>
      <c r="F191" s="15">
        <f t="shared" si="16"/>
        <v>0</v>
      </c>
      <c r="G191" s="15">
        <f>TRUNC(일위대가목록!F45,0)</f>
        <v>0</v>
      </c>
      <c r="H191" s="15">
        <f t="shared" si="17"/>
        <v>0</v>
      </c>
      <c r="I191" s="15">
        <f>TRUNC(일위대가목록!G45,0)</f>
        <v>0</v>
      </c>
      <c r="J191" s="15">
        <f t="shared" si="18"/>
        <v>0</v>
      </c>
      <c r="K191" s="15">
        <f t="shared" si="19"/>
        <v>0</v>
      </c>
      <c r="L191" s="15">
        <f t="shared" si="20"/>
        <v>0</v>
      </c>
      <c r="M191" s="16" t="s">
        <v>303</v>
      </c>
      <c r="N191" s="2" t="s">
        <v>304</v>
      </c>
      <c r="O191" s="2" t="s">
        <v>52</v>
      </c>
      <c r="P191" s="2" t="s">
        <v>52</v>
      </c>
      <c r="Q191" s="2" t="s">
        <v>282</v>
      </c>
      <c r="R191" s="2" t="s">
        <v>63</v>
      </c>
      <c r="S191" s="2" t="s">
        <v>64</v>
      </c>
      <c r="T191" s="2" t="s">
        <v>64</v>
      </c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2" t="s">
        <v>52</v>
      </c>
      <c r="AS191" s="2" t="s">
        <v>52</v>
      </c>
      <c r="AT191" s="3"/>
      <c r="AU191" s="2" t="s">
        <v>305</v>
      </c>
      <c r="AV191" s="3">
        <v>299</v>
      </c>
    </row>
    <row r="192" spans="1:48" ht="30" customHeight="1" x14ac:dyDescent="0.3">
      <c r="A192" s="16" t="s">
        <v>306</v>
      </c>
      <c r="B192" s="16" t="s">
        <v>307</v>
      </c>
      <c r="C192" s="16" t="s">
        <v>60</v>
      </c>
      <c r="D192" s="14">
        <v>13</v>
      </c>
      <c r="E192" s="15">
        <f>TRUNC(일위대가목록!E46,0)</f>
        <v>0</v>
      </c>
      <c r="F192" s="15">
        <f t="shared" si="16"/>
        <v>0</v>
      </c>
      <c r="G192" s="15">
        <f>TRUNC(일위대가목록!F46,0)</f>
        <v>0</v>
      </c>
      <c r="H192" s="15">
        <f t="shared" si="17"/>
        <v>0</v>
      </c>
      <c r="I192" s="15">
        <f>TRUNC(일위대가목록!G46,0)</f>
        <v>0</v>
      </c>
      <c r="J192" s="15">
        <f t="shared" si="18"/>
        <v>0</v>
      </c>
      <c r="K192" s="15">
        <f t="shared" si="19"/>
        <v>0</v>
      </c>
      <c r="L192" s="15">
        <f t="shared" si="20"/>
        <v>0</v>
      </c>
      <c r="M192" s="16" t="s">
        <v>308</v>
      </c>
      <c r="N192" s="2" t="s">
        <v>309</v>
      </c>
      <c r="O192" s="2" t="s">
        <v>52</v>
      </c>
      <c r="P192" s="2" t="s">
        <v>52</v>
      </c>
      <c r="Q192" s="2" t="s">
        <v>282</v>
      </c>
      <c r="R192" s="2" t="s">
        <v>63</v>
      </c>
      <c r="S192" s="2" t="s">
        <v>64</v>
      </c>
      <c r="T192" s="2" t="s">
        <v>64</v>
      </c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2" t="s">
        <v>52</v>
      </c>
      <c r="AS192" s="2" t="s">
        <v>52</v>
      </c>
      <c r="AT192" s="3"/>
      <c r="AU192" s="2" t="s">
        <v>310</v>
      </c>
      <c r="AV192" s="3">
        <v>300</v>
      </c>
    </row>
    <row r="193" spans="1:48" ht="30" customHeight="1" x14ac:dyDescent="0.3">
      <c r="A193" s="16" t="s">
        <v>311</v>
      </c>
      <c r="B193" s="16" t="s">
        <v>312</v>
      </c>
      <c r="C193" s="16" t="s">
        <v>313</v>
      </c>
      <c r="D193" s="14">
        <v>1</v>
      </c>
      <c r="E193" s="15">
        <f>TRUNC(일위대가목록!E65,0)</f>
        <v>0</v>
      </c>
      <c r="F193" s="15">
        <f t="shared" si="16"/>
        <v>0</v>
      </c>
      <c r="G193" s="15">
        <f>TRUNC(일위대가목록!F65,0)</f>
        <v>0</v>
      </c>
      <c r="H193" s="15">
        <f t="shared" si="17"/>
        <v>0</v>
      </c>
      <c r="I193" s="15">
        <f>TRUNC(일위대가목록!G65,0)</f>
        <v>0</v>
      </c>
      <c r="J193" s="15">
        <f t="shared" si="18"/>
        <v>0</v>
      </c>
      <c r="K193" s="15">
        <f t="shared" si="19"/>
        <v>0</v>
      </c>
      <c r="L193" s="15">
        <f t="shared" si="20"/>
        <v>0</v>
      </c>
      <c r="M193" s="16" t="s">
        <v>314</v>
      </c>
      <c r="N193" s="2" t="s">
        <v>315</v>
      </c>
      <c r="O193" s="2" t="s">
        <v>52</v>
      </c>
      <c r="P193" s="2" t="s">
        <v>52</v>
      </c>
      <c r="Q193" s="2" t="s">
        <v>282</v>
      </c>
      <c r="R193" s="2" t="s">
        <v>63</v>
      </c>
      <c r="S193" s="2" t="s">
        <v>64</v>
      </c>
      <c r="T193" s="2" t="s">
        <v>64</v>
      </c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2" t="s">
        <v>52</v>
      </c>
      <c r="AS193" s="2" t="s">
        <v>52</v>
      </c>
      <c r="AT193" s="3"/>
      <c r="AU193" s="2" t="s">
        <v>316</v>
      </c>
      <c r="AV193" s="3">
        <v>303</v>
      </c>
    </row>
    <row r="194" spans="1:48" ht="30" customHeight="1" x14ac:dyDescent="0.3">
      <c r="A194" s="16" t="s">
        <v>317</v>
      </c>
      <c r="B194" s="16" t="s">
        <v>318</v>
      </c>
      <c r="C194" s="16" t="s">
        <v>82</v>
      </c>
      <c r="D194" s="14">
        <v>53</v>
      </c>
      <c r="E194" s="15">
        <f>TRUNC(단가대비표!O193,0)</f>
        <v>0</v>
      </c>
      <c r="F194" s="15">
        <f t="shared" si="16"/>
        <v>0</v>
      </c>
      <c r="G194" s="15">
        <f>TRUNC(단가대비표!P193,0)</f>
        <v>0</v>
      </c>
      <c r="H194" s="15">
        <f t="shared" si="17"/>
        <v>0</v>
      </c>
      <c r="I194" s="15">
        <f>TRUNC(단가대비표!V193,0)</f>
        <v>0</v>
      </c>
      <c r="J194" s="15">
        <f t="shared" si="18"/>
        <v>0</v>
      </c>
      <c r="K194" s="15">
        <f t="shared" si="19"/>
        <v>0</v>
      </c>
      <c r="L194" s="15">
        <f t="shared" si="20"/>
        <v>0</v>
      </c>
      <c r="M194" s="16" t="s">
        <v>319</v>
      </c>
      <c r="N194" s="2" t="s">
        <v>320</v>
      </c>
      <c r="O194" s="2" t="s">
        <v>52</v>
      </c>
      <c r="P194" s="2" t="s">
        <v>52</v>
      </c>
      <c r="Q194" s="2" t="s">
        <v>282</v>
      </c>
      <c r="R194" s="2" t="s">
        <v>64</v>
      </c>
      <c r="S194" s="2" t="s">
        <v>64</v>
      </c>
      <c r="T194" s="2" t="s">
        <v>63</v>
      </c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2" t="s">
        <v>52</v>
      </c>
      <c r="AS194" s="2" t="s">
        <v>52</v>
      </c>
      <c r="AT194" s="3"/>
      <c r="AU194" s="2" t="s">
        <v>321</v>
      </c>
      <c r="AV194" s="3">
        <v>689</v>
      </c>
    </row>
    <row r="195" spans="1:48" ht="30" customHeight="1" x14ac:dyDescent="0.3">
      <c r="A195" s="16" t="s">
        <v>322</v>
      </c>
      <c r="B195" s="16" t="str">
        <f>일위대가목록!C148</f>
        <v>알루미늄 초미세타공판 4t</v>
      </c>
      <c r="C195" s="16" t="s">
        <v>82</v>
      </c>
      <c r="D195" s="14">
        <v>137</v>
      </c>
      <c r="E195" s="15">
        <f>TRUNC(일위대가목록!E148,0)</f>
        <v>0</v>
      </c>
      <c r="F195" s="15">
        <f t="shared" si="16"/>
        <v>0</v>
      </c>
      <c r="G195" s="15">
        <f>TRUNC(일위대가목록!F148,0)</f>
        <v>0</v>
      </c>
      <c r="H195" s="15">
        <f t="shared" si="17"/>
        <v>0</v>
      </c>
      <c r="I195" s="15">
        <f>TRUNC(일위대가목록!G148,0)</f>
        <v>0</v>
      </c>
      <c r="J195" s="15">
        <f t="shared" si="18"/>
        <v>0</v>
      </c>
      <c r="K195" s="15">
        <f t="shared" si="19"/>
        <v>0</v>
      </c>
      <c r="L195" s="15">
        <f t="shared" si="20"/>
        <v>0</v>
      </c>
      <c r="M195" s="16" t="s">
        <v>323</v>
      </c>
      <c r="N195" s="2" t="s">
        <v>324</v>
      </c>
      <c r="O195" s="2" t="s">
        <v>52</v>
      </c>
      <c r="P195" s="2" t="s">
        <v>52</v>
      </c>
      <c r="Q195" s="2" t="s">
        <v>282</v>
      </c>
      <c r="R195" s="2" t="s">
        <v>63</v>
      </c>
      <c r="S195" s="2" t="s">
        <v>64</v>
      </c>
      <c r="T195" s="2" t="s">
        <v>64</v>
      </c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2" t="s">
        <v>52</v>
      </c>
      <c r="AS195" s="2" t="s">
        <v>52</v>
      </c>
      <c r="AT195" s="3"/>
      <c r="AU195" s="2" t="s">
        <v>325</v>
      </c>
      <c r="AV195" s="3">
        <v>289</v>
      </c>
    </row>
    <row r="196" spans="1:48" ht="30" customHeight="1" x14ac:dyDescent="0.3">
      <c r="A196" s="16" t="s">
        <v>326</v>
      </c>
      <c r="B196" s="16" t="s">
        <v>327</v>
      </c>
      <c r="C196" s="16" t="s">
        <v>82</v>
      </c>
      <c r="D196" s="14">
        <v>137</v>
      </c>
      <c r="E196" s="15">
        <f>TRUNC(일위대가목록!E63,0)</f>
        <v>0</v>
      </c>
      <c r="F196" s="15">
        <f t="shared" si="16"/>
        <v>0</v>
      </c>
      <c r="G196" s="15">
        <f>TRUNC(일위대가목록!F63,0)</f>
        <v>0</v>
      </c>
      <c r="H196" s="15">
        <f t="shared" si="17"/>
        <v>0</v>
      </c>
      <c r="I196" s="15">
        <f>TRUNC(일위대가목록!G63,0)</f>
        <v>0</v>
      </c>
      <c r="J196" s="15">
        <f t="shared" si="18"/>
        <v>0</v>
      </c>
      <c r="K196" s="15">
        <f t="shared" si="19"/>
        <v>0</v>
      </c>
      <c r="L196" s="15">
        <f t="shared" si="20"/>
        <v>0</v>
      </c>
      <c r="M196" s="16" t="s">
        <v>328</v>
      </c>
      <c r="N196" s="2" t="s">
        <v>329</v>
      </c>
      <c r="O196" s="2" t="s">
        <v>52</v>
      </c>
      <c r="P196" s="2" t="s">
        <v>52</v>
      </c>
      <c r="Q196" s="2" t="s">
        <v>282</v>
      </c>
      <c r="R196" s="2" t="s">
        <v>63</v>
      </c>
      <c r="S196" s="2" t="s">
        <v>64</v>
      </c>
      <c r="T196" s="2" t="s">
        <v>64</v>
      </c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2" t="s">
        <v>52</v>
      </c>
      <c r="AS196" s="2" t="s">
        <v>52</v>
      </c>
      <c r="AT196" s="3"/>
      <c r="AU196" s="2" t="s">
        <v>330</v>
      </c>
      <c r="AV196" s="3">
        <v>767</v>
      </c>
    </row>
    <row r="197" spans="1:48" ht="30" customHeight="1" x14ac:dyDescent="0.3">
      <c r="A197" s="16" t="s">
        <v>331</v>
      </c>
      <c r="B197" s="16" t="s">
        <v>332</v>
      </c>
      <c r="C197" s="16" t="s">
        <v>82</v>
      </c>
      <c r="D197" s="14">
        <v>27</v>
      </c>
      <c r="E197" s="15">
        <f>TRUNC(일위대가목록!E70,0)</f>
        <v>0</v>
      </c>
      <c r="F197" s="15">
        <f t="shared" si="16"/>
        <v>0</v>
      </c>
      <c r="G197" s="15">
        <f>TRUNC(일위대가목록!F70,0)</f>
        <v>0</v>
      </c>
      <c r="H197" s="15">
        <f t="shared" si="17"/>
        <v>0</v>
      </c>
      <c r="I197" s="15">
        <f>TRUNC(일위대가목록!G70,0)</f>
        <v>0</v>
      </c>
      <c r="J197" s="15">
        <f t="shared" si="18"/>
        <v>0</v>
      </c>
      <c r="K197" s="15">
        <f t="shared" si="19"/>
        <v>0</v>
      </c>
      <c r="L197" s="15">
        <f t="shared" si="20"/>
        <v>0</v>
      </c>
      <c r="M197" s="16" t="s">
        <v>333</v>
      </c>
      <c r="N197" s="2" t="s">
        <v>334</v>
      </c>
      <c r="O197" s="2" t="s">
        <v>52</v>
      </c>
      <c r="P197" s="2" t="s">
        <v>52</v>
      </c>
      <c r="Q197" s="2" t="s">
        <v>282</v>
      </c>
      <c r="R197" s="2" t="s">
        <v>63</v>
      </c>
      <c r="S197" s="2" t="s">
        <v>64</v>
      </c>
      <c r="T197" s="2" t="s">
        <v>64</v>
      </c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2" t="s">
        <v>52</v>
      </c>
      <c r="AS197" s="2" t="s">
        <v>52</v>
      </c>
      <c r="AT197" s="3"/>
      <c r="AU197" s="2" t="s">
        <v>335</v>
      </c>
      <c r="AV197" s="3">
        <v>305</v>
      </c>
    </row>
    <row r="198" spans="1:48" ht="30" customHeight="1" x14ac:dyDescent="0.3">
      <c r="A198" s="16" t="s">
        <v>336</v>
      </c>
      <c r="B198" s="16" t="s">
        <v>337</v>
      </c>
      <c r="C198" s="16" t="s">
        <v>82</v>
      </c>
      <c r="D198" s="14">
        <v>115</v>
      </c>
      <c r="E198" s="15">
        <f>TRUNC(일위대가목록!E71,0)</f>
        <v>0</v>
      </c>
      <c r="F198" s="15">
        <f t="shared" si="16"/>
        <v>0</v>
      </c>
      <c r="G198" s="15">
        <f>TRUNC(일위대가목록!F71,0)</f>
        <v>0</v>
      </c>
      <c r="H198" s="15">
        <f t="shared" si="17"/>
        <v>0</v>
      </c>
      <c r="I198" s="15">
        <f>TRUNC(일위대가목록!G71,0)</f>
        <v>0</v>
      </c>
      <c r="J198" s="15">
        <f t="shared" si="18"/>
        <v>0</v>
      </c>
      <c r="K198" s="15">
        <f t="shared" si="19"/>
        <v>0</v>
      </c>
      <c r="L198" s="15">
        <f t="shared" si="20"/>
        <v>0</v>
      </c>
      <c r="M198" s="16" t="s">
        <v>338</v>
      </c>
      <c r="N198" s="2" t="s">
        <v>339</v>
      </c>
      <c r="O198" s="2" t="s">
        <v>52</v>
      </c>
      <c r="P198" s="2" t="s">
        <v>52</v>
      </c>
      <c r="Q198" s="2" t="s">
        <v>282</v>
      </c>
      <c r="R198" s="2" t="s">
        <v>63</v>
      </c>
      <c r="S198" s="2" t="s">
        <v>64</v>
      </c>
      <c r="T198" s="2" t="s">
        <v>64</v>
      </c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2" t="s">
        <v>52</v>
      </c>
      <c r="AS198" s="2" t="s">
        <v>52</v>
      </c>
      <c r="AT198" s="3"/>
      <c r="AU198" s="2" t="s">
        <v>340</v>
      </c>
      <c r="AV198" s="3">
        <v>306</v>
      </c>
    </row>
    <row r="199" spans="1:48" ht="30" customHeight="1" x14ac:dyDescent="0.3">
      <c r="A199" s="16" t="s">
        <v>341</v>
      </c>
      <c r="B199" s="16" t="s">
        <v>342</v>
      </c>
      <c r="C199" s="16" t="s">
        <v>60</v>
      </c>
      <c r="D199" s="14">
        <v>61</v>
      </c>
      <c r="E199" s="15">
        <f>TRUNC(일위대가목록!E75,0)</f>
        <v>0</v>
      </c>
      <c r="F199" s="15">
        <f t="shared" si="16"/>
        <v>0</v>
      </c>
      <c r="G199" s="15">
        <f>TRUNC(일위대가목록!F75,0)</f>
        <v>0</v>
      </c>
      <c r="H199" s="15">
        <f t="shared" si="17"/>
        <v>0</v>
      </c>
      <c r="I199" s="15">
        <f>TRUNC(일위대가목록!G75,0)</f>
        <v>0</v>
      </c>
      <c r="J199" s="15">
        <f t="shared" si="18"/>
        <v>0</v>
      </c>
      <c r="K199" s="15">
        <f t="shared" si="19"/>
        <v>0</v>
      </c>
      <c r="L199" s="15">
        <f t="shared" si="20"/>
        <v>0</v>
      </c>
      <c r="M199" s="16" t="s">
        <v>343</v>
      </c>
      <c r="N199" s="2" t="s">
        <v>344</v>
      </c>
      <c r="O199" s="2" t="s">
        <v>52</v>
      </c>
      <c r="P199" s="2" t="s">
        <v>52</v>
      </c>
      <c r="Q199" s="2" t="s">
        <v>282</v>
      </c>
      <c r="R199" s="2" t="s">
        <v>63</v>
      </c>
      <c r="S199" s="2" t="s">
        <v>64</v>
      </c>
      <c r="T199" s="2" t="s">
        <v>64</v>
      </c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2" t="s">
        <v>52</v>
      </c>
      <c r="AS199" s="2" t="s">
        <v>52</v>
      </c>
      <c r="AT199" s="3"/>
      <c r="AU199" s="2" t="s">
        <v>345</v>
      </c>
      <c r="AV199" s="3">
        <v>307</v>
      </c>
    </row>
    <row r="200" spans="1:48" ht="30" customHeight="1" x14ac:dyDescent="0.3">
      <c r="A200" s="16" t="s">
        <v>346</v>
      </c>
      <c r="B200" s="16" t="s">
        <v>347</v>
      </c>
      <c r="C200" s="16" t="s">
        <v>60</v>
      </c>
      <c r="D200" s="14">
        <v>61</v>
      </c>
      <c r="E200" s="15">
        <f>TRUNC(일위대가목록!E76,0)</f>
        <v>0</v>
      </c>
      <c r="F200" s="15">
        <f t="shared" si="16"/>
        <v>0</v>
      </c>
      <c r="G200" s="15">
        <f>TRUNC(일위대가목록!F76,0)</f>
        <v>0</v>
      </c>
      <c r="H200" s="15">
        <f t="shared" si="17"/>
        <v>0</v>
      </c>
      <c r="I200" s="15">
        <f>TRUNC(일위대가목록!G76,0)</f>
        <v>0</v>
      </c>
      <c r="J200" s="15">
        <f t="shared" si="18"/>
        <v>0</v>
      </c>
      <c r="K200" s="15">
        <f t="shared" si="19"/>
        <v>0</v>
      </c>
      <c r="L200" s="15">
        <f t="shared" si="20"/>
        <v>0</v>
      </c>
      <c r="M200" s="16" t="s">
        <v>348</v>
      </c>
      <c r="N200" s="2" t="s">
        <v>349</v>
      </c>
      <c r="O200" s="2" t="s">
        <v>52</v>
      </c>
      <c r="P200" s="2" t="s">
        <v>52</v>
      </c>
      <c r="Q200" s="2" t="s">
        <v>282</v>
      </c>
      <c r="R200" s="2" t="s">
        <v>63</v>
      </c>
      <c r="S200" s="2" t="s">
        <v>64</v>
      </c>
      <c r="T200" s="2" t="s">
        <v>64</v>
      </c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2" t="s">
        <v>52</v>
      </c>
      <c r="AS200" s="2" t="s">
        <v>52</v>
      </c>
      <c r="AT200" s="3"/>
      <c r="AU200" s="2" t="s">
        <v>350</v>
      </c>
      <c r="AV200" s="3">
        <v>308</v>
      </c>
    </row>
    <row r="201" spans="1:48" ht="30" customHeight="1" x14ac:dyDescent="0.3">
      <c r="A201" s="16" t="s">
        <v>351</v>
      </c>
      <c r="B201" s="16" t="s">
        <v>352</v>
      </c>
      <c r="C201" s="16" t="s">
        <v>60</v>
      </c>
      <c r="D201" s="14">
        <v>61</v>
      </c>
      <c r="E201" s="15">
        <f>TRUNC(일위대가목록!E77,0)</f>
        <v>0</v>
      </c>
      <c r="F201" s="15">
        <f t="shared" si="16"/>
        <v>0</v>
      </c>
      <c r="G201" s="15">
        <f>TRUNC(일위대가목록!F77,0)</f>
        <v>0</v>
      </c>
      <c r="H201" s="15">
        <f t="shared" si="17"/>
        <v>0</v>
      </c>
      <c r="I201" s="15">
        <f>TRUNC(일위대가목록!G77,0)</f>
        <v>0</v>
      </c>
      <c r="J201" s="15">
        <f t="shared" si="18"/>
        <v>0</v>
      </c>
      <c r="K201" s="15">
        <f t="shared" si="19"/>
        <v>0</v>
      </c>
      <c r="L201" s="15">
        <f t="shared" si="20"/>
        <v>0</v>
      </c>
      <c r="M201" s="16" t="s">
        <v>353</v>
      </c>
      <c r="N201" s="2" t="s">
        <v>354</v>
      </c>
      <c r="O201" s="2" t="s">
        <v>52</v>
      </c>
      <c r="P201" s="2" t="s">
        <v>52</v>
      </c>
      <c r="Q201" s="2" t="s">
        <v>282</v>
      </c>
      <c r="R201" s="2" t="s">
        <v>63</v>
      </c>
      <c r="S201" s="2" t="s">
        <v>64</v>
      </c>
      <c r="T201" s="2" t="s">
        <v>64</v>
      </c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2" t="s">
        <v>52</v>
      </c>
      <c r="AS201" s="2" t="s">
        <v>52</v>
      </c>
      <c r="AT201" s="3"/>
      <c r="AU201" s="2" t="s">
        <v>355</v>
      </c>
      <c r="AV201" s="3">
        <v>309</v>
      </c>
    </row>
    <row r="202" spans="1:48" ht="30" customHeight="1" x14ac:dyDescent="0.3">
      <c r="A202" s="16" t="s">
        <v>356</v>
      </c>
      <c r="B202" s="16" t="s">
        <v>357</v>
      </c>
      <c r="C202" s="16" t="s">
        <v>60</v>
      </c>
      <c r="D202" s="14">
        <v>61</v>
      </c>
      <c r="E202" s="15">
        <f>TRUNC(일위대가목록!E78,0)</f>
        <v>0</v>
      </c>
      <c r="F202" s="15">
        <f t="shared" si="16"/>
        <v>0</v>
      </c>
      <c r="G202" s="15">
        <f>TRUNC(일위대가목록!F78,0)</f>
        <v>0</v>
      </c>
      <c r="H202" s="15">
        <f t="shared" si="17"/>
        <v>0</v>
      </c>
      <c r="I202" s="15">
        <f>TRUNC(일위대가목록!G78,0)</f>
        <v>0</v>
      </c>
      <c r="J202" s="15">
        <f t="shared" si="18"/>
        <v>0</v>
      </c>
      <c r="K202" s="15">
        <f t="shared" si="19"/>
        <v>0</v>
      </c>
      <c r="L202" s="15">
        <f t="shared" si="20"/>
        <v>0</v>
      </c>
      <c r="M202" s="16" t="s">
        <v>358</v>
      </c>
      <c r="N202" s="2" t="s">
        <v>359</v>
      </c>
      <c r="O202" s="2" t="s">
        <v>52</v>
      </c>
      <c r="P202" s="2" t="s">
        <v>52</v>
      </c>
      <c r="Q202" s="2" t="s">
        <v>282</v>
      </c>
      <c r="R202" s="2" t="s">
        <v>63</v>
      </c>
      <c r="S202" s="2" t="s">
        <v>64</v>
      </c>
      <c r="T202" s="2" t="s">
        <v>64</v>
      </c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2" t="s">
        <v>52</v>
      </c>
      <c r="AS202" s="2" t="s">
        <v>52</v>
      </c>
      <c r="AT202" s="3"/>
      <c r="AU202" s="2" t="s">
        <v>360</v>
      </c>
      <c r="AV202" s="3">
        <v>310</v>
      </c>
    </row>
    <row r="203" spans="1:48" ht="30" customHeight="1" x14ac:dyDescent="0.3">
      <c r="A203" s="16" t="s">
        <v>361</v>
      </c>
      <c r="B203" s="16" t="s">
        <v>362</v>
      </c>
      <c r="C203" s="16" t="s">
        <v>363</v>
      </c>
      <c r="D203" s="14">
        <v>1</v>
      </c>
      <c r="E203" s="15">
        <f>TRUNC(일위대가목록!E79,0)</f>
        <v>0</v>
      </c>
      <c r="F203" s="15">
        <f t="shared" si="16"/>
        <v>0</v>
      </c>
      <c r="G203" s="15">
        <f>TRUNC(일위대가목록!F79,0)</f>
        <v>0</v>
      </c>
      <c r="H203" s="15">
        <f t="shared" si="17"/>
        <v>0</v>
      </c>
      <c r="I203" s="15">
        <f>TRUNC(일위대가목록!G79,0)</f>
        <v>0</v>
      </c>
      <c r="J203" s="15">
        <f t="shared" si="18"/>
        <v>0</v>
      </c>
      <c r="K203" s="15">
        <f t="shared" si="19"/>
        <v>0</v>
      </c>
      <c r="L203" s="15">
        <f t="shared" si="20"/>
        <v>0</v>
      </c>
      <c r="M203" s="16" t="s">
        <v>364</v>
      </c>
      <c r="N203" s="2" t="s">
        <v>365</v>
      </c>
      <c r="O203" s="2" t="s">
        <v>52</v>
      </c>
      <c r="P203" s="2" t="s">
        <v>52</v>
      </c>
      <c r="Q203" s="2" t="s">
        <v>282</v>
      </c>
      <c r="R203" s="2" t="s">
        <v>63</v>
      </c>
      <c r="S203" s="2" t="s">
        <v>64</v>
      </c>
      <c r="T203" s="2" t="s">
        <v>64</v>
      </c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2" t="s">
        <v>52</v>
      </c>
      <c r="AS203" s="2" t="s">
        <v>52</v>
      </c>
      <c r="AT203" s="3"/>
      <c r="AU203" s="2" t="s">
        <v>366</v>
      </c>
      <c r="AV203" s="3">
        <v>311</v>
      </c>
    </row>
    <row r="204" spans="1:48" ht="30" customHeight="1" x14ac:dyDescent="0.3">
      <c r="A204" s="16" t="s">
        <v>367</v>
      </c>
      <c r="B204" s="16" t="s">
        <v>368</v>
      </c>
      <c r="C204" s="16" t="s">
        <v>60</v>
      </c>
      <c r="D204" s="14">
        <v>22</v>
      </c>
      <c r="E204" s="15">
        <f>TRUNC(일위대가목록!E81,0)</f>
        <v>0</v>
      </c>
      <c r="F204" s="15">
        <f t="shared" si="16"/>
        <v>0</v>
      </c>
      <c r="G204" s="15">
        <f>TRUNC(일위대가목록!F81,0)</f>
        <v>0</v>
      </c>
      <c r="H204" s="15">
        <f t="shared" si="17"/>
        <v>0</v>
      </c>
      <c r="I204" s="15">
        <f>TRUNC(일위대가목록!G81,0)</f>
        <v>0</v>
      </c>
      <c r="J204" s="15">
        <f t="shared" si="18"/>
        <v>0</v>
      </c>
      <c r="K204" s="15">
        <f t="shared" si="19"/>
        <v>0</v>
      </c>
      <c r="L204" s="15">
        <f t="shared" si="20"/>
        <v>0</v>
      </c>
      <c r="M204" s="16" t="s">
        <v>369</v>
      </c>
      <c r="N204" s="2" t="s">
        <v>370</v>
      </c>
      <c r="O204" s="2" t="s">
        <v>52</v>
      </c>
      <c r="P204" s="2" t="s">
        <v>52</v>
      </c>
      <c r="Q204" s="2" t="s">
        <v>282</v>
      </c>
      <c r="R204" s="2" t="s">
        <v>63</v>
      </c>
      <c r="S204" s="2" t="s">
        <v>64</v>
      </c>
      <c r="T204" s="2" t="s">
        <v>64</v>
      </c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2" t="s">
        <v>52</v>
      </c>
      <c r="AS204" s="2" t="s">
        <v>52</v>
      </c>
      <c r="AT204" s="3"/>
      <c r="AU204" s="2" t="s">
        <v>371</v>
      </c>
      <c r="AV204" s="3">
        <v>312</v>
      </c>
    </row>
    <row r="205" spans="1:48" ht="30" customHeight="1" x14ac:dyDescent="0.3">
      <c r="A205" s="16" t="s">
        <v>372</v>
      </c>
      <c r="B205" s="16" t="s">
        <v>373</v>
      </c>
      <c r="C205" s="16" t="s">
        <v>60</v>
      </c>
      <c r="D205" s="14">
        <v>61</v>
      </c>
      <c r="E205" s="15">
        <f>TRUNC(일위대가목록!E82,0)</f>
        <v>0</v>
      </c>
      <c r="F205" s="15">
        <f t="shared" si="16"/>
        <v>0</v>
      </c>
      <c r="G205" s="15">
        <f>TRUNC(일위대가목록!F82,0)</f>
        <v>0</v>
      </c>
      <c r="H205" s="15">
        <f t="shared" si="17"/>
        <v>0</v>
      </c>
      <c r="I205" s="15">
        <f>TRUNC(일위대가목록!G82,0)</f>
        <v>0</v>
      </c>
      <c r="J205" s="15">
        <f t="shared" si="18"/>
        <v>0</v>
      </c>
      <c r="K205" s="15">
        <f t="shared" si="19"/>
        <v>0</v>
      </c>
      <c r="L205" s="15">
        <f t="shared" si="20"/>
        <v>0</v>
      </c>
      <c r="M205" s="16" t="s">
        <v>374</v>
      </c>
      <c r="N205" s="2" t="s">
        <v>375</v>
      </c>
      <c r="O205" s="2" t="s">
        <v>52</v>
      </c>
      <c r="P205" s="2" t="s">
        <v>52</v>
      </c>
      <c r="Q205" s="2" t="s">
        <v>282</v>
      </c>
      <c r="R205" s="2" t="s">
        <v>63</v>
      </c>
      <c r="S205" s="2" t="s">
        <v>64</v>
      </c>
      <c r="T205" s="2" t="s">
        <v>64</v>
      </c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2" t="s">
        <v>52</v>
      </c>
      <c r="AS205" s="2" t="s">
        <v>52</v>
      </c>
      <c r="AT205" s="3"/>
      <c r="AU205" s="2" t="s">
        <v>376</v>
      </c>
      <c r="AV205" s="3">
        <v>313</v>
      </c>
    </row>
    <row r="206" spans="1:48" ht="30" customHeight="1" x14ac:dyDescent="0.3">
      <c r="A206" s="16" t="s">
        <v>377</v>
      </c>
      <c r="B206" s="16" t="s">
        <v>378</v>
      </c>
      <c r="C206" s="16" t="s">
        <v>82</v>
      </c>
      <c r="D206" s="14">
        <v>52</v>
      </c>
      <c r="E206" s="15">
        <f>TRUNC(일위대가목록!E84,0)</f>
        <v>0</v>
      </c>
      <c r="F206" s="15">
        <f t="shared" si="16"/>
        <v>0</v>
      </c>
      <c r="G206" s="15">
        <f>TRUNC(일위대가목록!F84,0)</f>
        <v>0</v>
      </c>
      <c r="H206" s="15">
        <f t="shared" si="17"/>
        <v>0</v>
      </c>
      <c r="I206" s="15">
        <f>TRUNC(일위대가목록!G84,0)</f>
        <v>0</v>
      </c>
      <c r="J206" s="15">
        <f t="shared" si="18"/>
        <v>0</v>
      </c>
      <c r="K206" s="15">
        <f t="shared" si="19"/>
        <v>0</v>
      </c>
      <c r="L206" s="15">
        <f t="shared" si="20"/>
        <v>0</v>
      </c>
      <c r="M206" s="16" t="s">
        <v>379</v>
      </c>
      <c r="N206" s="2" t="s">
        <v>380</v>
      </c>
      <c r="O206" s="2" t="s">
        <v>52</v>
      </c>
      <c r="P206" s="2" t="s">
        <v>52</v>
      </c>
      <c r="Q206" s="2" t="s">
        <v>282</v>
      </c>
      <c r="R206" s="2" t="s">
        <v>63</v>
      </c>
      <c r="S206" s="2" t="s">
        <v>64</v>
      </c>
      <c r="T206" s="2" t="s">
        <v>64</v>
      </c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2" t="s">
        <v>52</v>
      </c>
      <c r="AS206" s="2" t="s">
        <v>52</v>
      </c>
      <c r="AT206" s="3"/>
      <c r="AU206" s="2" t="s">
        <v>381</v>
      </c>
      <c r="AV206" s="3">
        <v>314</v>
      </c>
    </row>
    <row r="207" spans="1:48" ht="30" customHeight="1" x14ac:dyDescent="0.3">
      <c r="A207" s="16" t="s">
        <v>377</v>
      </c>
      <c r="B207" s="16" t="s">
        <v>382</v>
      </c>
      <c r="C207" s="16" t="s">
        <v>82</v>
      </c>
      <c r="D207" s="14">
        <v>28</v>
      </c>
      <c r="E207" s="15">
        <f>TRUNC(일위대가목록!E85,0)</f>
        <v>0</v>
      </c>
      <c r="F207" s="15">
        <f t="shared" si="16"/>
        <v>0</v>
      </c>
      <c r="G207" s="15">
        <f>TRUNC(일위대가목록!F85,0)</f>
        <v>0</v>
      </c>
      <c r="H207" s="15">
        <f t="shared" si="17"/>
        <v>0</v>
      </c>
      <c r="I207" s="15">
        <f>TRUNC(일위대가목록!G85,0)</f>
        <v>0</v>
      </c>
      <c r="J207" s="15">
        <f t="shared" si="18"/>
        <v>0</v>
      </c>
      <c r="K207" s="15">
        <f t="shared" si="19"/>
        <v>0</v>
      </c>
      <c r="L207" s="15">
        <f t="shared" si="20"/>
        <v>0</v>
      </c>
      <c r="M207" s="16" t="s">
        <v>383</v>
      </c>
      <c r="N207" s="2" t="s">
        <v>384</v>
      </c>
      <c r="O207" s="2" t="s">
        <v>52</v>
      </c>
      <c r="P207" s="2" t="s">
        <v>52</v>
      </c>
      <c r="Q207" s="2" t="s">
        <v>282</v>
      </c>
      <c r="R207" s="2" t="s">
        <v>63</v>
      </c>
      <c r="S207" s="2" t="s">
        <v>64</v>
      </c>
      <c r="T207" s="2" t="s">
        <v>64</v>
      </c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2" t="s">
        <v>52</v>
      </c>
      <c r="AS207" s="2" t="s">
        <v>52</v>
      </c>
      <c r="AT207" s="3"/>
      <c r="AU207" s="2" t="s">
        <v>385</v>
      </c>
      <c r="AV207" s="3">
        <v>315</v>
      </c>
    </row>
    <row r="208" spans="1:48" ht="30" customHeight="1" x14ac:dyDescent="0.3">
      <c r="A208" s="16" t="s">
        <v>386</v>
      </c>
      <c r="B208" s="16" t="s">
        <v>387</v>
      </c>
      <c r="C208" s="16" t="s">
        <v>82</v>
      </c>
      <c r="D208" s="14">
        <v>263</v>
      </c>
      <c r="E208" s="15">
        <f>TRUNC(일위대가목록!E86,0)</f>
        <v>0</v>
      </c>
      <c r="F208" s="15">
        <f t="shared" si="16"/>
        <v>0</v>
      </c>
      <c r="G208" s="15">
        <f>TRUNC(일위대가목록!F86,0)</f>
        <v>0</v>
      </c>
      <c r="H208" s="15">
        <f t="shared" si="17"/>
        <v>0</v>
      </c>
      <c r="I208" s="15">
        <f>TRUNC(일위대가목록!G86,0)</f>
        <v>0</v>
      </c>
      <c r="J208" s="15">
        <f t="shared" si="18"/>
        <v>0</v>
      </c>
      <c r="K208" s="15">
        <f t="shared" si="19"/>
        <v>0</v>
      </c>
      <c r="L208" s="15">
        <f t="shared" si="20"/>
        <v>0</v>
      </c>
      <c r="M208" s="16" t="s">
        <v>388</v>
      </c>
      <c r="N208" s="2" t="s">
        <v>389</v>
      </c>
      <c r="O208" s="2" t="s">
        <v>52</v>
      </c>
      <c r="P208" s="2" t="s">
        <v>52</v>
      </c>
      <c r="Q208" s="2" t="s">
        <v>282</v>
      </c>
      <c r="R208" s="2" t="s">
        <v>63</v>
      </c>
      <c r="S208" s="2" t="s">
        <v>64</v>
      </c>
      <c r="T208" s="2" t="s">
        <v>64</v>
      </c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2" t="s">
        <v>52</v>
      </c>
      <c r="AS208" s="2" t="s">
        <v>52</v>
      </c>
      <c r="AT208" s="3"/>
      <c r="AU208" s="2" t="s">
        <v>390</v>
      </c>
      <c r="AV208" s="3">
        <v>316</v>
      </c>
    </row>
    <row r="209" spans="1:48" ht="30" customHeight="1" x14ac:dyDescent="0.3">
      <c r="A209" s="16" t="s">
        <v>391</v>
      </c>
      <c r="B209" s="16" t="s">
        <v>387</v>
      </c>
      <c r="C209" s="16" t="s">
        <v>82</v>
      </c>
      <c r="D209" s="14">
        <v>288</v>
      </c>
      <c r="E209" s="15">
        <f>TRUNC(일위대가목록!E87,0)</f>
        <v>0</v>
      </c>
      <c r="F209" s="15">
        <f t="shared" si="16"/>
        <v>0</v>
      </c>
      <c r="G209" s="15">
        <f>TRUNC(일위대가목록!F87,0)</f>
        <v>0</v>
      </c>
      <c r="H209" s="15">
        <f t="shared" si="17"/>
        <v>0</v>
      </c>
      <c r="I209" s="15">
        <f>TRUNC(일위대가목록!G87,0)</f>
        <v>0</v>
      </c>
      <c r="J209" s="15">
        <f t="shared" si="18"/>
        <v>0</v>
      </c>
      <c r="K209" s="15">
        <f t="shared" si="19"/>
        <v>0</v>
      </c>
      <c r="L209" s="15">
        <f t="shared" si="20"/>
        <v>0</v>
      </c>
      <c r="M209" s="16" t="s">
        <v>392</v>
      </c>
      <c r="N209" s="2" t="s">
        <v>393</v>
      </c>
      <c r="O209" s="2" t="s">
        <v>52</v>
      </c>
      <c r="P209" s="2" t="s">
        <v>52</v>
      </c>
      <c r="Q209" s="2" t="s">
        <v>282</v>
      </c>
      <c r="R209" s="2" t="s">
        <v>63</v>
      </c>
      <c r="S209" s="2" t="s">
        <v>64</v>
      </c>
      <c r="T209" s="2" t="s">
        <v>64</v>
      </c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2" t="s">
        <v>52</v>
      </c>
      <c r="AS209" s="2" t="s">
        <v>52</v>
      </c>
      <c r="AT209" s="3"/>
      <c r="AU209" s="2" t="s">
        <v>394</v>
      </c>
      <c r="AV209" s="3">
        <v>317</v>
      </c>
    </row>
    <row r="210" spans="1:48" ht="30" customHeight="1" x14ac:dyDescent="0.3">
      <c r="A210" s="16" t="s">
        <v>395</v>
      </c>
      <c r="B210" s="16" t="s">
        <v>396</v>
      </c>
      <c r="C210" s="16" t="s">
        <v>82</v>
      </c>
      <c r="D210" s="14">
        <v>54</v>
      </c>
      <c r="E210" s="15">
        <f>TRUNC(일위대가목록!E88,0)</f>
        <v>0</v>
      </c>
      <c r="F210" s="15">
        <f t="shared" si="16"/>
        <v>0</v>
      </c>
      <c r="G210" s="15">
        <f>TRUNC(일위대가목록!F88,0)</f>
        <v>0</v>
      </c>
      <c r="H210" s="15">
        <f t="shared" si="17"/>
        <v>0</v>
      </c>
      <c r="I210" s="15">
        <f>TRUNC(일위대가목록!G88,0)</f>
        <v>0</v>
      </c>
      <c r="J210" s="15">
        <f t="shared" si="18"/>
        <v>0</v>
      </c>
      <c r="K210" s="15">
        <f t="shared" si="19"/>
        <v>0</v>
      </c>
      <c r="L210" s="15">
        <f t="shared" si="20"/>
        <v>0</v>
      </c>
      <c r="M210" s="16" t="s">
        <v>397</v>
      </c>
      <c r="N210" s="2" t="s">
        <v>398</v>
      </c>
      <c r="O210" s="2" t="s">
        <v>52</v>
      </c>
      <c r="P210" s="2" t="s">
        <v>52</v>
      </c>
      <c r="Q210" s="2" t="s">
        <v>282</v>
      </c>
      <c r="R210" s="2" t="s">
        <v>63</v>
      </c>
      <c r="S210" s="2" t="s">
        <v>64</v>
      </c>
      <c r="T210" s="2" t="s">
        <v>64</v>
      </c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2" t="s">
        <v>52</v>
      </c>
      <c r="AS210" s="2" t="s">
        <v>52</v>
      </c>
      <c r="AT210" s="3"/>
      <c r="AU210" s="2" t="s">
        <v>399</v>
      </c>
      <c r="AV210" s="3">
        <v>318</v>
      </c>
    </row>
    <row r="211" spans="1:48" ht="30" customHeight="1" x14ac:dyDescent="0.3">
      <c r="A211" s="16" t="s">
        <v>400</v>
      </c>
      <c r="B211" s="16" t="s">
        <v>401</v>
      </c>
      <c r="C211" s="16" t="s">
        <v>60</v>
      </c>
      <c r="D211" s="14">
        <v>9</v>
      </c>
      <c r="E211" s="15">
        <f>TRUNC(일위대가목록!E154,0)</f>
        <v>0</v>
      </c>
      <c r="F211" s="15">
        <f t="shared" si="16"/>
        <v>0</v>
      </c>
      <c r="G211" s="15">
        <f>TRUNC(일위대가목록!F154,0)</f>
        <v>0</v>
      </c>
      <c r="H211" s="15">
        <f t="shared" si="17"/>
        <v>0</v>
      </c>
      <c r="I211" s="15">
        <f>TRUNC(일위대가목록!G154,0)</f>
        <v>0</v>
      </c>
      <c r="J211" s="15">
        <f t="shared" si="18"/>
        <v>0</v>
      </c>
      <c r="K211" s="15">
        <f t="shared" si="19"/>
        <v>0</v>
      </c>
      <c r="L211" s="15">
        <f t="shared" si="20"/>
        <v>0</v>
      </c>
      <c r="M211" s="16" t="s">
        <v>402</v>
      </c>
      <c r="N211" s="2" t="s">
        <v>403</v>
      </c>
      <c r="O211" s="2" t="s">
        <v>52</v>
      </c>
      <c r="P211" s="2" t="s">
        <v>52</v>
      </c>
      <c r="Q211" s="2" t="s">
        <v>282</v>
      </c>
      <c r="R211" s="2" t="s">
        <v>63</v>
      </c>
      <c r="S211" s="2" t="s">
        <v>64</v>
      </c>
      <c r="T211" s="2" t="s">
        <v>64</v>
      </c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2" t="s">
        <v>52</v>
      </c>
      <c r="AS211" s="2" t="s">
        <v>52</v>
      </c>
      <c r="AT211" s="3"/>
      <c r="AU211" s="2" t="s">
        <v>404</v>
      </c>
      <c r="AV211" s="3">
        <v>319</v>
      </c>
    </row>
    <row r="212" spans="1:48" ht="30" customHeight="1" x14ac:dyDescent="0.3">
      <c r="A212" s="16" t="s">
        <v>405</v>
      </c>
      <c r="B212" s="16" t="s">
        <v>406</v>
      </c>
      <c r="C212" s="16" t="s">
        <v>60</v>
      </c>
      <c r="D212" s="14">
        <v>41</v>
      </c>
      <c r="E212" s="15">
        <f>TRUNC(일위대가목록!E155,0)</f>
        <v>0</v>
      </c>
      <c r="F212" s="15">
        <f t="shared" si="16"/>
        <v>0</v>
      </c>
      <c r="G212" s="15">
        <f>TRUNC(일위대가목록!F155,0)</f>
        <v>0</v>
      </c>
      <c r="H212" s="15">
        <f t="shared" si="17"/>
        <v>0</v>
      </c>
      <c r="I212" s="15">
        <f>TRUNC(일위대가목록!G155,0)</f>
        <v>0</v>
      </c>
      <c r="J212" s="15">
        <f t="shared" si="18"/>
        <v>0</v>
      </c>
      <c r="K212" s="15">
        <f t="shared" si="19"/>
        <v>0</v>
      </c>
      <c r="L212" s="15">
        <f t="shared" si="20"/>
        <v>0</v>
      </c>
      <c r="M212" s="16" t="s">
        <v>407</v>
      </c>
      <c r="N212" s="2" t="s">
        <v>408</v>
      </c>
      <c r="O212" s="2" t="s">
        <v>52</v>
      </c>
      <c r="P212" s="2" t="s">
        <v>52</v>
      </c>
      <c r="Q212" s="2" t="s">
        <v>282</v>
      </c>
      <c r="R212" s="2" t="s">
        <v>63</v>
      </c>
      <c r="S212" s="2" t="s">
        <v>64</v>
      </c>
      <c r="T212" s="2" t="s">
        <v>64</v>
      </c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2" t="s">
        <v>52</v>
      </c>
      <c r="AS212" s="2" t="s">
        <v>52</v>
      </c>
      <c r="AT212" s="3"/>
      <c r="AU212" s="2" t="s">
        <v>409</v>
      </c>
      <c r="AV212" s="3">
        <v>320</v>
      </c>
    </row>
    <row r="213" spans="1:48" ht="30" customHeight="1" x14ac:dyDescent="0.3">
      <c r="A213" s="14"/>
      <c r="B213" s="14"/>
      <c r="C213" s="14"/>
      <c r="D213" s="14"/>
      <c r="E213" s="15"/>
      <c r="F213" s="15"/>
      <c r="G213" s="15"/>
      <c r="H213" s="15"/>
      <c r="I213" s="15"/>
      <c r="J213" s="15"/>
      <c r="K213" s="15"/>
      <c r="L213" s="15"/>
      <c r="M213" s="14"/>
      <c r="Q213" s="1" t="s">
        <v>282</v>
      </c>
    </row>
    <row r="214" spans="1:48" ht="30" customHeight="1" x14ac:dyDescent="0.3">
      <c r="A214" s="14"/>
      <c r="B214" s="14"/>
      <c r="C214" s="14"/>
      <c r="D214" s="14"/>
      <c r="E214" s="15"/>
      <c r="F214" s="15"/>
      <c r="G214" s="15"/>
      <c r="H214" s="15"/>
      <c r="I214" s="15"/>
      <c r="J214" s="15"/>
      <c r="K214" s="15"/>
      <c r="L214" s="15"/>
      <c r="M214" s="14"/>
      <c r="Q214" s="1" t="s">
        <v>282</v>
      </c>
    </row>
    <row r="215" spans="1:48" ht="30" customHeight="1" x14ac:dyDescent="0.3">
      <c r="A215" s="14"/>
      <c r="B215" s="14"/>
      <c r="C215" s="14"/>
      <c r="D215" s="14"/>
      <c r="E215" s="15"/>
      <c r="F215" s="15"/>
      <c r="G215" s="15"/>
      <c r="H215" s="15"/>
      <c r="I215" s="15"/>
      <c r="J215" s="15"/>
      <c r="K215" s="15"/>
      <c r="L215" s="15"/>
      <c r="M215" s="14"/>
      <c r="Q215" s="1" t="s">
        <v>282</v>
      </c>
    </row>
    <row r="216" spans="1:48" ht="30" customHeight="1" x14ac:dyDescent="0.3">
      <c r="A216" s="14"/>
      <c r="B216" s="14"/>
      <c r="C216" s="14"/>
      <c r="D216" s="14"/>
      <c r="E216" s="15"/>
      <c r="F216" s="15"/>
      <c r="G216" s="15"/>
      <c r="H216" s="15"/>
      <c r="I216" s="15"/>
      <c r="J216" s="15"/>
      <c r="K216" s="15"/>
      <c r="L216" s="15"/>
      <c r="M216" s="14"/>
      <c r="Q216" s="1" t="s">
        <v>282</v>
      </c>
    </row>
    <row r="217" spans="1:48" ht="30" customHeight="1" x14ac:dyDescent="0.3">
      <c r="A217" s="14"/>
      <c r="B217" s="14"/>
      <c r="C217" s="14"/>
      <c r="D217" s="14"/>
      <c r="E217" s="15"/>
      <c r="F217" s="15"/>
      <c r="G217" s="15"/>
      <c r="H217" s="15"/>
      <c r="I217" s="15"/>
      <c r="J217" s="15"/>
      <c r="K217" s="15"/>
      <c r="L217" s="15"/>
      <c r="M217" s="14"/>
      <c r="Q217" s="1" t="s">
        <v>282</v>
      </c>
    </row>
    <row r="218" spans="1:48" ht="30" customHeight="1" x14ac:dyDescent="0.3">
      <c r="A218" s="14"/>
      <c r="B218" s="14"/>
      <c r="C218" s="14"/>
      <c r="D218" s="14"/>
      <c r="E218" s="15"/>
      <c r="F218" s="15"/>
      <c r="G218" s="15"/>
      <c r="H218" s="15"/>
      <c r="I218" s="15"/>
      <c r="J218" s="15"/>
      <c r="K218" s="15"/>
      <c r="L218" s="15"/>
      <c r="M218" s="14"/>
      <c r="Q218" s="1" t="s">
        <v>282</v>
      </c>
    </row>
    <row r="219" spans="1:48" ht="30" customHeight="1" x14ac:dyDescent="0.3">
      <c r="A219" s="14"/>
      <c r="B219" s="14"/>
      <c r="C219" s="14"/>
      <c r="D219" s="14"/>
      <c r="E219" s="15"/>
      <c r="F219" s="15"/>
      <c r="G219" s="15"/>
      <c r="H219" s="15"/>
      <c r="I219" s="15"/>
      <c r="J219" s="15"/>
      <c r="K219" s="15"/>
      <c r="L219" s="15"/>
      <c r="M219" s="14"/>
      <c r="Q219" s="1" t="s">
        <v>282</v>
      </c>
    </row>
    <row r="220" spans="1:48" ht="30" customHeight="1" x14ac:dyDescent="0.3">
      <c r="A220" s="14"/>
      <c r="B220" s="14"/>
      <c r="C220" s="14"/>
      <c r="D220" s="14"/>
      <c r="E220" s="15"/>
      <c r="F220" s="15"/>
      <c r="G220" s="15"/>
      <c r="H220" s="15"/>
      <c r="I220" s="15"/>
      <c r="J220" s="15"/>
      <c r="K220" s="15"/>
      <c r="L220" s="15"/>
      <c r="M220" s="14"/>
      <c r="Q220" s="1" t="s">
        <v>282</v>
      </c>
    </row>
    <row r="221" spans="1:48" ht="30" customHeight="1" x14ac:dyDescent="0.3">
      <c r="A221" s="14"/>
      <c r="B221" s="14"/>
      <c r="C221" s="14"/>
      <c r="D221" s="14"/>
      <c r="E221" s="15"/>
      <c r="F221" s="15"/>
      <c r="G221" s="15"/>
      <c r="H221" s="15"/>
      <c r="I221" s="15"/>
      <c r="J221" s="15"/>
      <c r="K221" s="15"/>
      <c r="L221" s="15"/>
      <c r="M221" s="14"/>
      <c r="Q221" s="1" t="s">
        <v>282</v>
      </c>
    </row>
    <row r="222" spans="1:48" ht="30" customHeight="1" x14ac:dyDescent="0.3">
      <c r="A222" s="14"/>
      <c r="B222" s="14"/>
      <c r="C222" s="14"/>
      <c r="D222" s="14"/>
      <c r="E222" s="15"/>
      <c r="F222" s="15"/>
      <c r="G222" s="15"/>
      <c r="H222" s="15"/>
      <c r="I222" s="15"/>
      <c r="J222" s="15"/>
      <c r="K222" s="15"/>
      <c r="L222" s="15"/>
      <c r="M222" s="14"/>
      <c r="Q222" s="1" t="s">
        <v>282</v>
      </c>
    </row>
    <row r="223" spans="1:48" ht="30" customHeight="1" x14ac:dyDescent="0.3">
      <c r="A223" s="14"/>
      <c r="B223" s="14"/>
      <c r="C223" s="14"/>
      <c r="D223" s="14"/>
      <c r="E223" s="15"/>
      <c r="F223" s="15"/>
      <c r="G223" s="15"/>
      <c r="H223" s="15"/>
      <c r="I223" s="15"/>
      <c r="J223" s="15"/>
      <c r="K223" s="15"/>
      <c r="L223" s="15"/>
      <c r="M223" s="14"/>
      <c r="Q223" s="1" t="s">
        <v>282</v>
      </c>
    </row>
    <row r="224" spans="1:48" ht="30" customHeight="1" x14ac:dyDescent="0.3">
      <c r="A224" s="14"/>
      <c r="B224" s="14"/>
      <c r="C224" s="14"/>
      <c r="D224" s="14"/>
      <c r="E224" s="15"/>
      <c r="F224" s="15"/>
      <c r="G224" s="15"/>
      <c r="H224" s="15"/>
      <c r="I224" s="15"/>
      <c r="J224" s="15"/>
      <c r="K224" s="15"/>
      <c r="L224" s="15"/>
      <c r="M224" s="14"/>
      <c r="Q224" s="1" t="s">
        <v>282</v>
      </c>
    </row>
    <row r="225" spans="1:48" ht="30" customHeight="1" x14ac:dyDescent="0.3">
      <c r="A225" s="14"/>
      <c r="B225" s="14"/>
      <c r="C225" s="14"/>
      <c r="D225" s="14"/>
      <c r="E225" s="15"/>
      <c r="F225" s="15"/>
      <c r="G225" s="15"/>
      <c r="H225" s="15"/>
      <c r="I225" s="15"/>
      <c r="J225" s="15"/>
      <c r="K225" s="15"/>
      <c r="L225" s="15"/>
      <c r="M225" s="14"/>
      <c r="Q225" s="1" t="s">
        <v>282</v>
      </c>
    </row>
    <row r="226" spans="1:48" ht="30" customHeight="1" x14ac:dyDescent="0.3">
      <c r="A226" s="14"/>
      <c r="B226" s="14"/>
      <c r="C226" s="14"/>
      <c r="D226" s="14"/>
      <c r="E226" s="15"/>
      <c r="F226" s="15"/>
      <c r="G226" s="15"/>
      <c r="H226" s="15"/>
      <c r="I226" s="15"/>
      <c r="J226" s="15"/>
      <c r="K226" s="15"/>
      <c r="L226" s="15"/>
      <c r="M226" s="14"/>
      <c r="Q226" s="1" t="s">
        <v>282</v>
      </c>
    </row>
    <row r="227" spans="1:48" ht="30" customHeight="1" x14ac:dyDescent="0.3">
      <c r="A227" s="14"/>
      <c r="B227" s="14"/>
      <c r="C227" s="14"/>
      <c r="D227" s="14"/>
      <c r="E227" s="15"/>
      <c r="F227" s="15"/>
      <c r="G227" s="15"/>
      <c r="H227" s="15"/>
      <c r="I227" s="15"/>
      <c r="J227" s="15"/>
      <c r="K227" s="15"/>
      <c r="L227" s="15"/>
      <c r="M227" s="14"/>
      <c r="Q227" s="1" t="s">
        <v>282</v>
      </c>
    </row>
    <row r="228" spans="1:48" ht="30" customHeight="1" x14ac:dyDescent="0.3">
      <c r="A228" s="14"/>
      <c r="B228" s="14"/>
      <c r="C228" s="14"/>
      <c r="D228" s="14"/>
      <c r="E228" s="15"/>
      <c r="F228" s="15"/>
      <c r="G228" s="15"/>
      <c r="H228" s="15"/>
      <c r="I228" s="15"/>
      <c r="J228" s="15"/>
      <c r="K228" s="15"/>
      <c r="L228" s="15"/>
      <c r="M228" s="14"/>
      <c r="Q228" s="1" t="s">
        <v>282</v>
      </c>
    </row>
    <row r="229" spans="1:48" ht="30" customHeight="1" x14ac:dyDescent="0.3">
      <c r="A229" s="14"/>
      <c r="B229" s="14"/>
      <c r="C229" s="14"/>
      <c r="D229" s="14"/>
      <c r="E229" s="15"/>
      <c r="F229" s="15"/>
      <c r="G229" s="15"/>
      <c r="H229" s="15"/>
      <c r="I229" s="15"/>
      <c r="J229" s="15"/>
      <c r="K229" s="15"/>
      <c r="L229" s="15"/>
      <c r="M229" s="14"/>
      <c r="Q229" s="1" t="s">
        <v>282</v>
      </c>
    </row>
    <row r="230" spans="1:48" ht="30" customHeight="1" x14ac:dyDescent="0.3">
      <c r="A230" s="14"/>
      <c r="B230" s="14"/>
      <c r="C230" s="14"/>
      <c r="D230" s="14"/>
      <c r="E230" s="15"/>
      <c r="F230" s="15"/>
      <c r="G230" s="15"/>
      <c r="H230" s="15"/>
      <c r="I230" s="15"/>
      <c r="J230" s="15"/>
      <c r="K230" s="15"/>
      <c r="L230" s="15"/>
      <c r="M230" s="14"/>
      <c r="Q230" s="1" t="s">
        <v>282</v>
      </c>
    </row>
    <row r="231" spans="1:48" ht="30" customHeight="1" x14ac:dyDescent="0.3">
      <c r="A231" s="14"/>
      <c r="B231" s="14"/>
      <c r="C231" s="14"/>
      <c r="D231" s="14"/>
      <c r="E231" s="15"/>
      <c r="F231" s="15"/>
      <c r="G231" s="15"/>
      <c r="H231" s="15"/>
      <c r="I231" s="15"/>
      <c r="J231" s="15"/>
      <c r="K231" s="15"/>
      <c r="L231" s="15"/>
      <c r="M231" s="14"/>
      <c r="Q231" s="1" t="s">
        <v>282</v>
      </c>
    </row>
    <row r="232" spans="1:48" ht="30" customHeight="1" x14ac:dyDescent="0.3">
      <c r="A232" s="14"/>
      <c r="B232" s="14"/>
      <c r="C232" s="14"/>
      <c r="D232" s="14"/>
      <c r="E232" s="15"/>
      <c r="F232" s="15"/>
      <c r="G232" s="15"/>
      <c r="H232" s="15"/>
      <c r="I232" s="15"/>
      <c r="J232" s="15"/>
      <c r="K232" s="15"/>
      <c r="L232" s="15"/>
      <c r="M232" s="14"/>
      <c r="Q232" s="1" t="s">
        <v>282</v>
      </c>
    </row>
    <row r="233" spans="1:48" ht="30" customHeight="1" x14ac:dyDescent="0.3">
      <c r="A233" s="14"/>
      <c r="B233" s="14"/>
      <c r="C233" s="14"/>
      <c r="D233" s="14"/>
      <c r="E233" s="15"/>
      <c r="F233" s="15"/>
      <c r="G233" s="15"/>
      <c r="H233" s="15"/>
      <c r="I233" s="15"/>
      <c r="J233" s="15"/>
      <c r="K233" s="15"/>
      <c r="L233" s="15"/>
      <c r="M233" s="14"/>
      <c r="Q233" s="1" t="s">
        <v>282</v>
      </c>
    </row>
    <row r="234" spans="1:48" ht="30" customHeight="1" x14ac:dyDescent="0.3">
      <c r="A234" s="14"/>
      <c r="B234" s="14"/>
      <c r="C234" s="14"/>
      <c r="D234" s="14"/>
      <c r="E234" s="15"/>
      <c r="F234" s="15"/>
      <c r="G234" s="15"/>
      <c r="H234" s="15"/>
      <c r="I234" s="15"/>
      <c r="J234" s="15"/>
      <c r="K234" s="15"/>
      <c r="L234" s="15"/>
      <c r="M234" s="14"/>
      <c r="Q234" s="1" t="s">
        <v>282</v>
      </c>
    </row>
    <row r="235" spans="1:48" ht="30" customHeight="1" x14ac:dyDescent="0.3">
      <c r="A235" s="14"/>
      <c r="B235" s="14"/>
      <c r="C235" s="14"/>
      <c r="D235" s="14"/>
      <c r="E235" s="15"/>
      <c r="F235" s="15"/>
      <c r="G235" s="15"/>
      <c r="H235" s="15"/>
      <c r="I235" s="15"/>
      <c r="J235" s="15"/>
      <c r="K235" s="15"/>
      <c r="L235" s="15"/>
      <c r="M235" s="14"/>
      <c r="Q235" s="1" t="s">
        <v>282</v>
      </c>
    </row>
    <row r="236" spans="1:48" ht="30" customHeight="1" x14ac:dyDescent="0.3">
      <c r="A236" s="14"/>
      <c r="B236" s="14"/>
      <c r="C236" s="14"/>
      <c r="D236" s="14"/>
      <c r="E236" s="15"/>
      <c r="F236" s="15"/>
      <c r="G236" s="15"/>
      <c r="H236" s="15"/>
      <c r="I236" s="15"/>
      <c r="J236" s="15"/>
      <c r="K236" s="15"/>
      <c r="L236" s="15"/>
      <c r="M236" s="14"/>
      <c r="Q236" s="1" t="s">
        <v>282</v>
      </c>
    </row>
    <row r="237" spans="1:48" ht="30" customHeight="1" x14ac:dyDescent="0.3">
      <c r="A237" s="16" t="s">
        <v>91</v>
      </c>
      <c r="B237" s="14"/>
      <c r="C237" s="14"/>
      <c r="D237" s="14"/>
      <c r="E237" s="15"/>
      <c r="F237" s="15">
        <f>SUMIF(Q187:Q236,"010108",F187:F236)</f>
        <v>0</v>
      </c>
      <c r="G237" s="15"/>
      <c r="H237" s="15">
        <f>SUMIF(Q187:Q236,"010108",H187:H236)</f>
        <v>0</v>
      </c>
      <c r="I237" s="15"/>
      <c r="J237" s="15">
        <f>SUMIF(Q187:Q236,"010108",J187:J236)</f>
        <v>0</v>
      </c>
      <c r="K237" s="15"/>
      <c r="L237" s="15">
        <f>SUMIF(Q187:Q236,"010108",L187:L236)</f>
        <v>0</v>
      </c>
      <c r="M237" s="14"/>
      <c r="N237" t="s">
        <v>92</v>
      </c>
    </row>
    <row r="238" spans="1:48" ht="30" customHeight="1" x14ac:dyDescent="0.3">
      <c r="A238" s="16" t="s">
        <v>410</v>
      </c>
      <c r="B238" s="16" t="s">
        <v>52</v>
      </c>
      <c r="C238" s="14"/>
      <c r="D238" s="14"/>
      <c r="E238" s="15"/>
      <c r="F238" s="15"/>
      <c r="G238" s="15"/>
      <c r="H238" s="15"/>
      <c r="I238" s="15"/>
      <c r="J238" s="15"/>
      <c r="K238" s="15"/>
      <c r="L238" s="15"/>
      <c r="M238" s="14"/>
      <c r="N238" s="3"/>
      <c r="O238" s="3"/>
      <c r="P238" s="3"/>
      <c r="Q238" s="2" t="s">
        <v>411</v>
      </c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</row>
    <row r="239" spans="1:48" ht="30" customHeight="1" x14ac:dyDescent="0.3">
      <c r="A239" s="16" t="s">
        <v>412</v>
      </c>
      <c r="B239" s="16" t="s">
        <v>413</v>
      </c>
      <c r="C239" s="16" t="s">
        <v>82</v>
      </c>
      <c r="D239" s="14">
        <v>8</v>
      </c>
      <c r="E239" s="15">
        <f>TRUNC(단가대비표!O72,0)</f>
        <v>0</v>
      </c>
      <c r="F239" s="15">
        <f t="shared" ref="F239:F244" si="21">TRUNC(E239*D239, 0)</f>
        <v>0</v>
      </c>
      <c r="G239" s="15">
        <f>TRUNC(단가대비표!P72,0)</f>
        <v>0</v>
      </c>
      <c r="H239" s="15">
        <f t="shared" ref="H239:H244" si="22">TRUNC(G239*D239, 0)</f>
        <v>0</v>
      </c>
      <c r="I239" s="15">
        <f>TRUNC(단가대비표!V72,0)</f>
        <v>0</v>
      </c>
      <c r="J239" s="15">
        <f t="shared" ref="J239:J244" si="23">TRUNC(I239*D239, 0)</f>
        <v>0</v>
      </c>
      <c r="K239" s="15">
        <f t="shared" ref="K239:L244" si="24">TRUNC(E239+G239+I239, 0)</f>
        <v>0</v>
      </c>
      <c r="L239" s="15">
        <f t="shared" si="24"/>
        <v>0</v>
      </c>
      <c r="M239" s="16" t="s">
        <v>414</v>
      </c>
      <c r="N239" s="2" t="s">
        <v>415</v>
      </c>
      <c r="O239" s="2" t="s">
        <v>52</v>
      </c>
      <c r="P239" s="2" t="s">
        <v>52</v>
      </c>
      <c r="Q239" s="2" t="s">
        <v>411</v>
      </c>
      <c r="R239" s="2" t="s">
        <v>64</v>
      </c>
      <c r="S239" s="2" t="s">
        <v>64</v>
      </c>
      <c r="T239" s="2" t="s">
        <v>63</v>
      </c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2" t="s">
        <v>52</v>
      </c>
      <c r="AS239" s="2" t="s">
        <v>52</v>
      </c>
      <c r="AT239" s="3"/>
      <c r="AU239" s="2" t="s">
        <v>416</v>
      </c>
      <c r="AV239" s="3">
        <v>324</v>
      </c>
    </row>
    <row r="240" spans="1:48" ht="30" customHeight="1" x14ac:dyDescent="0.3">
      <c r="A240" s="16" t="s">
        <v>417</v>
      </c>
      <c r="B240" s="16" t="s">
        <v>418</v>
      </c>
      <c r="C240" s="16" t="s">
        <v>82</v>
      </c>
      <c r="D240" s="14">
        <v>276</v>
      </c>
      <c r="E240" s="15">
        <f>TRUNC(일위대가목록!E41,0)</f>
        <v>0</v>
      </c>
      <c r="F240" s="15">
        <f t="shared" si="21"/>
        <v>0</v>
      </c>
      <c r="G240" s="15">
        <f>TRUNC(일위대가목록!F41,0)</f>
        <v>0</v>
      </c>
      <c r="H240" s="15">
        <f t="shared" si="22"/>
        <v>0</v>
      </c>
      <c r="I240" s="15">
        <f>TRUNC(일위대가목록!G41,0)</f>
        <v>0</v>
      </c>
      <c r="J240" s="15">
        <f t="shared" si="23"/>
        <v>0</v>
      </c>
      <c r="K240" s="15">
        <f t="shared" si="24"/>
        <v>0</v>
      </c>
      <c r="L240" s="15">
        <f t="shared" si="24"/>
        <v>0</v>
      </c>
      <c r="M240" s="16" t="s">
        <v>419</v>
      </c>
      <c r="N240" s="2" t="s">
        <v>420</v>
      </c>
      <c r="O240" s="2" t="s">
        <v>52</v>
      </c>
      <c r="P240" s="2" t="s">
        <v>52</v>
      </c>
      <c r="Q240" s="2" t="s">
        <v>411</v>
      </c>
      <c r="R240" s="2" t="s">
        <v>63</v>
      </c>
      <c r="S240" s="2" t="s">
        <v>64</v>
      </c>
      <c r="T240" s="2" t="s">
        <v>64</v>
      </c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2" t="s">
        <v>52</v>
      </c>
      <c r="AS240" s="2" t="s">
        <v>52</v>
      </c>
      <c r="AT240" s="3"/>
      <c r="AU240" s="2" t="s">
        <v>421</v>
      </c>
      <c r="AV240" s="3">
        <v>325</v>
      </c>
    </row>
    <row r="241" spans="1:48" ht="30" customHeight="1" x14ac:dyDescent="0.3">
      <c r="A241" s="16" t="s">
        <v>417</v>
      </c>
      <c r="B241" s="16" t="s">
        <v>422</v>
      </c>
      <c r="C241" s="16" t="s">
        <v>82</v>
      </c>
      <c r="D241" s="14">
        <v>46</v>
      </c>
      <c r="E241" s="15">
        <f>TRUNC(일위대가목록!E42,0)</f>
        <v>0</v>
      </c>
      <c r="F241" s="15">
        <f t="shared" si="21"/>
        <v>0</v>
      </c>
      <c r="G241" s="15">
        <f>TRUNC(일위대가목록!F42,0)</f>
        <v>0</v>
      </c>
      <c r="H241" s="15">
        <f t="shared" si="22"/>
        <v>0</v>
      </c>
      <c r="I241" s="15">
        <f>TRUNC(일위대가목록!G42,0)</f>
        <v>0</v>
      </c>
      <c r="J241" s="15">
        <f t="shared" si="23"/>
        <v>0</v>
      </c>
      <c r="K241" s="15">
        <f t="shared" si="24"/>
        <v>0</v>
      </c>
      <c r="L241" s="15">
        <f t="shared" si="24"/>
        <v>0</v>
      </c>
      <c r="M241" s="16" t="s">
        <v>423</v>
      </c>
      <c r="N241" s="2" t="s">
        <v>424</v>
      </c>
      <c r="O241" s="2" t="s">
        <v>52</v>
      </c>
      <c r="P241" s="2" t="s">
        <v>52</v>
      </c>
      <c r="Q241" s="2" t="s">
        <v>411</v>
      </c>
      <c r="R241" s="2" t="s">
        <v>63</v>
      </c>
      <c r="S241" s="2" t="s">
        <v>64</v>
      </c>
      <c r="T241" s="2" t="s">
        <v>64</v>
      </c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2" t="s">
        <v>52</v>
      </c>
      <c r="AS241" s="2" t="s">
        <v>52</v>
      </c>
      <c r="AT241" s="3"/>
      <c r="AU241" s="2" t="s">
        <v>425</v>
      </c>
      <c r="AV241" s="3">
        <v>326</v>
      </c>
    </row>
    <row r="242" spans="1:48" ht="30" customHeight="1" x14ac:dyDescent="0.3">
      <c r="A242" s="16" t="s">
        <v>426</v>
      </c>
      <c r="B242" s="16" t="s">
        <v>427</v>
      </c>
      <c r="C242" s="16" t="s">
        <v>82</v>
      </c>
      <c r="D242" s="14">
        <v>76</v>
      </c>
      <c r="E242" s="15">
        <f>TRUNC(일위대가목록!E43,0)</f>
        <v>0</v>
      </c>
      <c r="F242" s="15">
        <f t="shared" si="21"/>
        <v>0</v>
      </c>
      <c r="G242" s="15">
        <f>TRUNC(일위대가목록!F43,0)</f>
        <v>0</v>
      </c>
      <c r="H242" s="15">
        <f t="shared" si="22"/>
        <v>0</v>
      </c>
      <c r="I242" s="15">
        <f>TRUNC(일위대가목록!G43,0)</f>
        <v>0</v>
      </c>
      <c r="J242" s="15">
        <f t="shared" si="23"/>
        <v>0</v>
      </c>
      <c r="K242" s="15">
        <f t="shared" si="24"/>
        <v>0</v>
      </c>
      <c r="L242" s="15">
        <f t="shared" si="24"/>
        <v>0</v>
      </c>
      <c r="M242" s="16" t="s">
        <v>428</v>
      </c>
      <c r="N242" s="2" t="s">
        <v>429</v>
      </c>
      <c r="O242" s="2" t="s">
        <v>52</v>
      </c>
      <c r="P242" s="2" t="s">
        <v>52</v>
      </c>
      <c r="Q242" s="2" t="s">
        <v>411</v>
      </c>
      <c r="R242" s="2" t="s">
        <v>63</v>
      </c>
      <c r="S242" s="2" t="s">
        <v>64</v>
      </c>
      <c r="T242" s="2" t="s">
        <v>64</v>
      </c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2" t="s">
        <v>52</v>
      </c>
      <c r="AS242" s="2" t="s">
        <v>52</v>
      </c>
      <c r="AT242" s="3"/>
      <c r="AU242" s="2" t="s">
        <v>430</v>
      </c>
      <c r="AV242" s="3">
        <v>327</v>
      </c>
    </row>
    <row r="243" spans="1:48" ht="30" customHeight="1" x14ac:dyDescent="0.3">
      <c r="A243" s="16" t="s">
        <v>431</v>
      </c>
      <c r="B243" s="16" t="s">
        <v>52</v>
      </c>
      <c r="C243" s="16" t="s">
        <v>60</v>
      </c>
      <c r="D243" s="14">
        <v>181</v>
      </c>
      <c r="E243" s="15">
        <f>TRUNC(일위대가목록!E101,0)</f>
        <v>0</v>
      </c>
      <c r="F243" s="15">
        <f t="shared" si="21"/>
        <v>0</v>
      </c>
      <c r="G243" s="15">
        <f>TRUNC(일위대가목록!F101,0)</f>
        <v>0</v>
      </c>
      <c r="H243" s="15">
        <f t="shared" si="22"/>
        <v>0</v>
      </c>
      <c r="I243" s="15">
        <f>TRUNC(일위대가목록!G101,0)</f>
        <v>0</v>
      </c>
      <c r="J243" s="15">
        <f t="shared" si="23"/>
        <v>0</v>
      </c>
      <c r="K243" s="15">
        <f t="shared" si="24"/>
        <v>0</v>
      </c>
      <c r="L243" s="15">
        <f t="shared" si="24"/>
        <v>0</v>
      </c>
      <c r="M243" s="16" t="s">
        <v>432</v>
      </c>
      <c r="N243" s="2" t="s">
        <v>433</v>
      </c>
      <c r="O243" s="2" t="s">
        <v>52</v>
      </c>
      <c r="P243" s="2" t="s">
        <v>52</v>
      </c>
      <c r="Q243" s="2" t="s">
        <v>411</v>
      </c>
      <c r="R243" s="2" t="s">
        <v>63</v>
      </c>
      <c r="S243" s="2" t="s">
        <v>64</v>
      </c>
      <c r="T243" s="2" t="s">
        <v>64</v>
      </c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2" t="s">
        <v>52</v>
      </c>
      <c r="AS243" s="2" t="s">
        <v>52</v>
      </c>
      <c r="AT243" s="3"/>
      <c r="AU243" s="2" t="s">
        <v>434</v>
      </c>
      <c r="AV243" s="3">
        <v>328</v>
      </c>
    </row>
    <row r="244" spans="1:48" ht="30" customHeight="1" x14ac:dyDescent="0.3">
      <c r="A244" s="16" t="s">
        <v>435</v>
      </c>
      <c r="B244" s="16" t="s">
        <v>436</v>
      </c>
      <c r="C244" s="16" t="s">
        <v>97</v>
      </c>
      <c r="D244" s="14">
        <v>1</v>
      </c>
      <c r="E244" s="15">
        <f>TRUNC(일위대가목록!E153,0)</f>
        <v>0</v>
      </c>
      <c r="F244" s="15">
        <f t="shared" si="21"/>
        <v>0</v>
      </c>
      <c r="G244" s="15">
        <f>TRUNC(일위대가목록!F153,0)</f>
        <v>0</v>
      </c>
      <c r="H244" s="15">
        <f t="shared" si="22"/>
        <v>0</v>
      </c>
      <c r="I244" s="15">
        <f>TRUNC(일위대가목록!G153,0)</f>
        <v>0</v>
      </c>
      <c r="J244" s="15">
        <f t="shared" si="23"/>
        <v>0</v>
      </c>
      <c r="K244" s="15">
        <f t="shared" si="24"/>
        <v>0</v>
      </c>
      <c r="L244" s="15">
        <f t="shared" si="24"/>
        <v>0</v>
      </c>
      <c r="M244" s="16" t="s">
        <v>437</v>
      </c>
      <c r="N244" s="2" t="s">
        <v>438</v>
      </c>
      <c r="O244" s="2" t="s">
        <v>52</v>
      </c>
      <c r="P244" s="2" t="s">
        <v>52</v>
      </c>
      <c r="Q244" s="2" t="s">
        <v>411</v>
      </c>
      <c r="R244" s="2" t="s">
        <v>63</v>
      </c>
      <c r="S244" s="2" t="s">
        <v>64</v>
      </c>
      <c r="T244" s="2" t="s">
        <v>64</v>
      </c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2" t="s">
        <v>52</v>
      </c>
      <c r="AS244" s="2" t="s">
        <v>52</v>
      </c>
      <c r="AT244" s="3"/>
      <c r="AU244" s="2" t="s">
        <v>439</v>
      </c>
      <c r="AV244" s="3">
        <v>329</v>
      </c>
    </row>
    <row r="245" spans="1:48" ht="30" customHeight="1" x14ac:dyDescent="0.3">
      <c r="A245" s="14"/>
      <c r="B245" s="14"/>
      <c r="C245" s="14"/>
      <c r="D245" s="14"/>
      <c r="E245" s="15"/>
      <c r="F245" s="15"/>
      <c r="G245" s="15"/>
      <c r="H245" s="15"/>
      <c r="I245" s="15"/>
      <c r="J245" s="15"/>
      <c r="K245" s="15"/>
      <c r="L245" s="15"/>
      <c r="M245" s="14"/>
      <c r="Q245" s="1" t="s">
        <v>411</v>
      </c>
    </row>
    <row r="246" spans="1:48" ht="30" customHeight="1" x14ac:dyDescent="0.3">
      <c r="A246" s="14"/>
      <c r="B246" s="14"/>
      <c r="C246" s="14"/>
      <c r="D246" s="14"/>
      <c r="E246" s="15"/>
      <c r="F246" s="15"/>
      <c r="G246" s="15"/>
      <c r="H246" s="15"/>
      <c r="I246" s="15"/>
      <c r="J246" s="15"/>
      <c r="K246" s="15"/>
      <c r="L246" s="15"/>
      <c r="M246" s="14"/>
      <c r="Q246" s="1" t="s">
        <v>411</v>
      </c>
    </row>
    <row r="247" spans="1:48" ht="30" customHeight="1" x14ac:dyDescent="0.3">
      <c r="A247" s="14"/>
      <c r="B247" s="14"/>
      <c r="C247" s="14"/>
      <c r="D247" s="14"/>
      <c r="E247" s="15"/>
      <c r="F247" s="15"/>
      <c r="G247" s="15"/>
      <c r="H247" s="15"/>
      <c r="I247" s="15"/>
      <c r="J247" s="15"/>
      <c r="K247" s="15"/>
      <c r="L247" s="15"/>
      <c r="M247" s="14"/>
      <c r="Q247" s="1" t="s">
        <v>411</v>
      </c>
    </row>
    <row r="248" spans="1:48" ht="30" customHeight="1" x14ac:dyDescent="0.3">
      <c r="A248" s="14"/>
      <c r="B248" s="14"/>
      <c r="C248" s="14"/>
      <c r="D248" s="14"/>
      <c r="E248" s="15"/>
      <c r="F248" s="15"/>
      <c r="G248" s="15"/>
      <c r="H248" s="15"/>
      <c r="I248" s="15"/>
      <c r="J248" s="15"/>
      <c r="K248" s="15"/>
      <c r="L248" s="15"/>
      <c r="M248" s="14"/>
      <c r="Q248" s="1" t="s">
        <v>411</v>
      </c>
    </row>
    <row r="249" spans="1:48" ht="30" customHeight="1" x14ac:dyDescent="0.3">
      <c r="A249" s="14"/>
      <c r="B249" s="14"/>
      <c r="C249" s="14"/>
      <c r="D249" s="14"/>
      <c r="E249" s="15"/>
      <c r="F249" s="15"/>
      <c r="G249" s="15"/>
      <c r="H249" s="15"/>
      <c r="I249" s="15"/>
      <c r="J249" s="15"/>
      <c r="K249" s="15"/>
      <c r="L249" s="15"/>
      <c r="M249" s="14"/>
      <c r="Q249" s="1" t="s">
        <v>411</v>
      </c>
    </row>
    <row r="250" spans="1:48" ht="30" customHeight="1" x14ac:dyDescent="0.3">
      <c r="A250" s="14"/>
      <c r="B250" s="14"/>
      <c r="C250" s="14"/>
      <c r="D250" s="14"/>
      <c r="E250" s="15"/>
      <c r="F250" s="15"/>
      <c r="G250" s="15"/>
      <c r="H250" s="15"/>
      <c r="I250" s="15"/>
      <c r="J250" s="15"/>
      <c r="K250" s="15"/>
      <c r="L250" s="15"/>
      <c r="M250" s="14"/>
      <c r="Q250" s="1" t="s">
        <v>411</v>
      </c>
    </row>
    <row r="251" spans="1:48" ht="30" customHeight="1" x14ac:dyDescent="0.3">
      <c r="A251" s="14"/>
      <c r="B251" s="14"/>
      <c r="C251" s="14"/>
      <c r="D251" s="14"/>
      <c r="E251" s="15"/>
      <c r="F251" s="15"/>
      <c r="G251" s="15"/>
      <c r="H251" s="15"/>
      <c r="I251" s="15"/>
      <c r="J251" s="15"/>
      <c r="K251" s="15"/>
      <c r="L251" s="15"/>
      <c r="M251" s="14"/>
      <c r="Q251" s="1" t="s">
        <v>411</v>
      </c>
    </row>
    <row r="252" spans="1:48" ht="30" customHeight="1" x14ac:dyDescent="0.3">
      <c r="A252" s="14"/>
      <c r="B252" s="14"/>
      <c r="C252" s="14"/>
      <c r="D252" s="14"/>
      <c r="E252" s="15"/>
      <c r="F252" s="15"/>
      <c r="G252" s="15"/>
      <c r="H252" s="15"/>
      <c r="I252" s="15"/>
      <c r="J252" s="15"/>
      <c r="K252" s="15"/>
      <c r="L252" s="15"/>
      <c r="M252" s="14"/>
      <c r="Q252" s="1" t="s">
        <v>411</v>
      </c>
    </row>
    <row r="253" spans="1:48" ht="30" customHeight="1" x14ac:dyDescent="0.3">
      <c r="A253" s="14"/>
      <c r="B253" s="14"/>
      <c r="C253" s="14"/>
      <c r="D253" s="14"/>
      <c r="E253" s="15"/>
      <c r="F253" s="15"/>
      <c r="G253" s="15"/>
      <c r="H253" s="15"/>
      <c r="I253" s="15"/>
      <c r="J253" s="15"/>
      <c r="K253" s="15"/>
      <c r="L253" s="15"/>
      <c r="M253" s="14"/>
      <c r="Q253" s="1" t="s">
        <v>411</v>
      </c>
    </row>
    <row r="254" spans="1:48" ht="30" customHeight="1" x14ac:dyDescent="0.3">
      <c r="A254" s="14"/>
      <c r="B254" s="14"/>
      <c r="C254" s="14"/>
      <c r="D254" s="14"/>
      <c r="E254" s="15"/>
      <c r="F254" s="15"/>
      <c r="G254" s="15"/>
      <c r="H254" s="15"/>
      <c r="I254" s="15"/>
      <c r="J254" s="15"/>
      <c r="K254" s="15"/>
      <c r="L254" s="15"/>
      <c r="M254" s="14"/>
      <c r="Q254" s="1" t="s">
        <v>411</v>
      </c>
    </row>
    <row r="255" spans="1:48" ht="30" customHeight="1" x14ac:dyDescent="0.3">
      <c r="A255" s="14"/>
      <c r="B255" s="14"/>
      <c r="C255" s="14"/>
      <c r="D255" s="14"/>
      <c r="E255" s="15"/>
      <c r="F255" s="15"/>
      <c r="G255" s="15"/>
      <c r="H255" s="15"/>
      <c r="I255" s="15"/>
      <c r="J255" s="15"/>
      <c r="K255" s="15"/>
      <c r="L255" s="15"/>
      <c r="M255" s="14"/>
      <c r="Q255" s="1" t="s">
        <v>411</v>
      </c>
    </row>
    <row r="256" spans="1:48" ht="30" customHeight="1" x14ac:dyDescent="0.3">
      <c r="A256" s="14"/>
      <c r="B256" s="14"/>
      <c r="C256" s="14"/>
      <c r="D256" s="14"/>
      <c r="E256" s="15"/>
      <c r="F256" s="15"/>
      <c r="G256" s="15"/>
      <c r="H256" s="15"/>
      <c r="I256" s="15"/>
      <c r="J256" s="15"/>
      <c r="K256" s="15"/>
      <c r="L256" s="15"/>
      <c r="M256" s="14"/>
      <c r="Q256" s="1" t="s">
        <v>411</v>
      </c>
    </row>
    <row r="257" spans="1:48" ht="30" customHeight="1" x14ac:dyDescent="0.3">
      <c r="A257" s="14"/>
      <c r="B257" s="14"/>
      <c r="C257" s="14"/>
      <c r="D257" s="14"/>
      <c r="E257" s="15"/>
      <c r="F257" s="15"/>
      <c r="G257" s="15"/>
      <c r="H257" s="15"/>
      <c r="I257" s="15"/>
      <c r="J257" s="15"/>
      <c r="K257" s="15"/>
      <c r="L257" s="15"/>
      <c r="M257" s="14"/>
      <c r="Q257" s="1" t="s">
        <v>411</v>
      </c>
    </row>
    <row r="258" spans="1:48" ht="30" customHeight="1" x14ac:dyDescent="0.3">
      <c r="A258" s="14"/>
      <c r="B258" s="14"/>
      <c r="C258" s="14"/>
      <c r="D258" s="14"/>
      <c r="E258" s="15"/>
      <c r="F258" s="15"/>
      <c r="G258" s="15"/>
      <c r="H258" s="15"/>
      <c r="I258" s="15"/>
      <c r="J258" s="15"/>
      <c r="K258" s="15"/>
      <c r="L258" s="15"/>
      <c r="M258" s="14"/>
      <c r="Q258" s="1" t="s">
        <v>411</v>
      </c>
    </row>
    <row r="259" spans="1:48" ht="30" customHeight="1" x14ac:dyDescent="0.3">
      <c r="A259" s="14"/>
      <c r="B259" s="14"/>
      <c r="C259" s="14"/>
      <c r="D259" s="14"/>
      <c r="E259" s="15"/>
      <c r="F259" s="15"/>
      <c r="G259" s="15"/>
      <c r="H259" s="15"/>
      <c r="I259" s="15"/>
      <c r="J259" s="15"/>
      <c r="K259" s="15"/>
      <c r="L259" s="15"/>
      <c r="M259" s="14"/>
      <c r="Q259" s="1" t="s">
        <v>411</v>
      </c>
    </row>
    <row r="260" spans="1:48" ht="30" customHeight="1" x14ac:dyDescent="0.3">
      <c r="A260" s="14"/>
      <c r="B260" s="14"/>
      <c r="C260" s="14"/>
      <c r="D260" s="14"/>
      <c r="E260" s="15"/>
      <c r="F260" s="15"/>
      <c r="G260" s="15"/>
      <c r="H260" s="15"/>
      <c r="I260" s="15"/>
      <c r="J260" s="15"/>
      <c r="K260" s="15"/>
      <c r="L260" s="15"/>
      <c r="M260" s="14"/>
      <c r="Q260" s="1" t="s">
        <v>411</v>
      </c>
    </row>
    <row r="261" spans="1:48" ht="30" customHeight="1" x14ac:dyDescent="0.3">
      <c r="A261" s="14"/>
      <c r="B261" s="14"/>
      <c r="C261" s="14"/>
      <c r="D261" s="14"/>
      <c r="E261" s="15"/>
      <c r="F261" s="15"/>
      <c r="G261" s="15"/>
      <c r="H261" s="15"/>
      <c r="I261" s="15"/>
      <c r="J261" s="15"/>
      <c r="K261" s="15"/>
      <c r="L261" s="15"/>
      <c r="M261" s="14"/>
      <c r="Q261" s="1" t="s">
        <v>411</v>
      </c>
    </row>
    <row r="262" spans="1:48" ht="30" customHeight="1" x14ac:dyDescent="0.3">
      <c r="A262" s="14"/>
      <c r="B262" s="14"/>
      <c r="C262" s="14"/>
      <c r="D262" s="14"/>
      <c r="E262" s="15"/>
      <c r="F262" s="15"/>
      <c r="G262" s="15"/>
      <c r="H262" s="15"/>
      <c r="I262" s="15"/>
      <c r="J262" s="15"/>
      <c r="K262" s="15"/>
      <c r="L262" s="15"/>
      <c r="M262" s="14"/>
      <c r="Q262" s="1" t="s">
        <v>411</v>
      </c>
    </row>
    <row r="263" spans="1:48" ht="30" customHeight="1" x14ac:dyDescent="0.3">
      <c r="A263" s="16" t="s">
        <v>91</v>
      </c>
      <c r="B263" s="14"/>
      <c r="C263" s="14"/>
      <c r="D263" s="14"/>
      <c r="E263" s="15"/>
      <c r="F263" s="15">
        <f>SUMIF(Q239:Q262,"010109",F239:F262)</f>
        <v>0</v>
      </c>
      <c r="G263" s="15"/>
      <c r="H263" s="15">
        <f>SUMIF(Q239:Q262,"010109",H239:H262)</f>
        <v>0</v>
      </c>
      <c r="I263" s="15"/>
      <c r="J263" s="15">
        <f>SUMIF(Q239:Q262,"010109",J239:J262)</f>
        <v>0</v>
      </c>
      <c r="K263" s="15"/>
      <c r="L263" s="15">
        <f>SUMIF(Q239:Q262,"010109",L239:L262)</f>
        <v>0</v>
      </c>
      <c r="M263" s="14"/>
      <c r="N263" t="s">
        <v>92</v>
      </c>
    </row>
    <row r="264" spans="1:48" ht="30" customHeight="1" x14ac:dyDescent="0.3">
      <c r="A264" s="16" t="s">
        <v>440</v>
      </c>
      <c r="B264" s="16" t="s">
        <v>52</v>
      </c>
      <c r="C264" s="14"/>
      <c r="D264" s="14"/>
      <c r="E264" s="15"/>
      <c r="F264" s="15"/>
      <c r="G264" s="15"/>
      <c r="H264" s="15"/>
      <c r="I264" s="15"/>
      <c r="J264" s="15"/>
      <c r="K264" s="15"/>
      <c r="L264" s="15"/>
      <c r="M264" s="14"/>
      <c r="N264" s="3"/>
      <c r="O264" s="3"/>
      <c r="P264" s="3"/>
      <c r="Q264" s="2" t="s">
        <v>441</v>
      </c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</row>
    <row r="265" spans="1:48" ht="30" customHeight="1" x14ac:dyDescent="0.3">
      <c r="A265" s="16" t="s">
        <v>442</v>
      </c>
      <c r="B265" s="16" t="s">
        <v>443</v>
      </c>
      <c r="C265" s="16" t="s">
        <v>363</v>
      </c>
      <c r="D265" s="14">
        <v>1</v>
      </c>
      <c r="E265" s="15">
        <f>TRUNC(단가대비표!O183,0)</f>
        <v>0</v>
      </c>
      <c r="F265" s="15">
        <f t="shared" ref="F265:F284" si="25">TRUNC(E265*D265, 0)</f>
        <v>0</v>
      </c>
      <c r="G265" s="15">
        <f>TRUNC(단가대비표!P183,0)</f>
        <v>0</v>
      </c>
      <c r="H265" s="15">
        <f t="shared" ref="H265:H284" si="26">TRUNC(G265*D265, 0)</f>
        <v>0</v>
      </c>
      <c r="I265" s="15">
        <f>TRUNC(단가대비표!V183,0)</f>
        <v>0</v>
      </c>
      <c r="J265" s="15">
        <f t="shared" ref="J265:J284" si="27">TRUNC(I265*D265, 0)</f>
        <v>0</v>
      </c>
      <c r="K265" s="15">
        <f t="shared" ref="K265:K284" si="28">TRUNC(E265+G265+I265, 0)</f>
        <v>0</v>
      </c>
      <c r="L265" s="15">
        <f t="shared" ref="L265:L284" si="29">TRUNC(F265+H265+J265, 0)</f>
        <v>0</v>
      </c>
      <c r="M265" s="16" t="s">
        <v>444</v>
      </c>
      <c r="N265" s="2" t="s">
        <v>445</v>
      </c>
      <c r="O265" s="2" t="s">
        <v>52</v>
      </c>
      <c r="P265" s="2" t="s">
        <v>52</v>
      </c>
      <c r="Q265" s="2" t="s">
        <v>441</v>
      </c>
      <c r="R265" s="2" t="s">
        <v>64</v>
      </c>
      <c r="S265" s="2" t="s">
        <v>64</v>
      </c>
      <c r="T265" s="2" t="s">
        <v>63</v>
      </c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2" t="s">
        <v>52</v>
      </c>
      <c r="AS265" s="2" t="s">
        <v>52</v>
      </c>
      <c r="AT265" s="3"/>
      <c r="AU265" s="2" t="s">
        <v>446</v>
      </c>
      <c r="AV265" s="3">
        <v>518</v>
      </c>
    </row>
    <row r="266" spans="1:48" ht="30" customHeight="1" x14ac:dyDescent="0.3">
      <c r="A266" s="16" t="s">
        <v>447</v>
      </c>
      <c r="B266" s="16" t="s">
        <v>448</v>
      </c>
      <c r="C266" s="16" t="s">
        <v>363</v>
      </c>
      <c r="D266" s="14">
        <v>1</v>
      </c>
      <c r="E266" s="15">
        <f>TRUNC(단가대비표!O184,0)</f>
        <v>0</v>
      </c>
      <c r="F266" s="15">
        <f t="shared" si="25"/>
        <v>0</v>
      </c>
      <c r="G266" s="15">
        <f>TRUNC(단가대비표!P184,0)</f>
        <v>0</v>
      </c>
      <c r="H266" s="15">
        <f t="shared" si="26"/>
        <v>0</v>
      </c>
      <c r="I266" s="15">
        <f>TRUNC(단가대비표!V184,0)</f>
        <v>0</v>
      </c>
      <c r="J266" s="15">
        <f t="shared" si="27"/>
        <v>0</v>
      </c>
      <c r="K266" s="15">
        <f t="shared" si="28"/>
        <v>0</v>
      </c>
      <c r="L266" s="15">
        <f t="shared" si="29"/>
        <v>0</v>
      </c>
      <c r="M266" s="16" t="s">
        <v>449</v>
      </c>
      <c r="N266" s="2" t="s">
        <v>450</v>
      </c>
      <c r="O266" s="2" t="s">
        <v>52</v>
      </c>
      <c r="P266" s="2" t="s">
        <v>52</v>
      </c>
      <c r="Q266" s="2" t="s">
        <v>441</v>
      </c>
      <c r="R266" s="2" t="s">
        <v>64</v>
      </c>
      <c r="S266" s="2" t="s">
        <v>64</v>
      </c>
      <c r="T266" s="2" t="s">
        <v>63</v>
      </c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2" t="s">
        <v>52</v>
      </c>
      <c r="AS266" s="2" t="s">
        <v>52</v>
      </c>
      <c r="AT266" s="3"/>
      <c r="AU266" s="2" t="s">
        <v>451</v>
      </c>
      <c r="AV266" s="3">
        <v>519</v>
      </c>
    </row>
    <row r="267" spans="1:48" ht="30" customHeight="1" x14ac:dyDescent="0.3">
      <c r="A267" s="16" t="s">
        <v>452</v>
      </c>
      <c r="B267" s="16" t="s">
        <v>453</v>
      </c>
      <c r="C267" s="16" t="s">
        <v>363</v>
      </c>
      <c r="D267" s="14">
        <v>1</v>
      </c>
      <c r="E267" s="15">
        <f>TRUNC(단가대비표!O185,0)</f>
        <v>0</v>
      </c>
      <c r="F267" s="15">
        <f t="shared" si="25"/>
        <v>0</v>
      </c>
      <c r="G267" s="15">
        <f>TRUNC(단가대비표!P185,0)</f>
        <v>0</v>
      </c>
      <c r="H267" s="15">
        <f t="shared" si="26"/>
        <v>0</v>
      </c>
      <c r="I267" s="15">
        <f>TRUNC(단가대비표!V185,0)</f>
        <v>0</v>
      </c>
      <c r="J267" s="15">
        <f t="shared" si="27"/>
        <v>0</v>
      </c>
      <c r="K267" s="15">
        <f t="shared" si="28"/>
        <v>0</v>
      </c>
      <c r="L267" s="15">
        <f t="shared" si="29"/>
        <v>0</v>
      </c>
      <c r="M267" s="16" t="s">
        <v>454</v>
      </c>
      <c r="N267" s="2" t="s">
        <v>455</v>
      </c>
      <c r="O267" s="2" t="s">
        <v>52</v>
      </c>
      <c r="P267" s="2" t="s">
        <v>52</v>
      </c>
      <c r="Q267" s="2" t="s">
        <v>441</v>
      </c>
      <c r="R267" s="2" t="s">
        <v>64</v>
      </c>
      <c r="S267" s="2" t="s">
        <v>64</v>
      </c>
      <c r="T267" s="2" t="s">
        <v>63</v>
      </c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2" t="s">
        <v>52</v>
      </c>
      <c r="AS267" s="2" t="s">
        <v>52</v>
      </c>
      <c r="AT267" s="3"/>
      <c r="AU267" s="2" t="s">
        <v>456</v>
      </c>
      <c r="AV267" s="3">
        <v>520</v>
      </c>
    </row>
    <row r="268" spans="1:48" ht="30" customHeight="1" x14ac:dyDescent="0.3">
      <c r="A268" s="16" t="s">
        <v>457</v>
      </c>
      <c r="B268" s="16" t="s">
        <v>52</v>
      </c>
      <c r="C268" s="16" t="s">
        <v>458</v>
      </c>
      <c r="D268" s="14">
        <v>1</v>
      </c>
      <c r="E268" s="15">
        <f>TRUNC(단가대비표!O186,0)</f>
        <v>0</v>
      </c>
      <c r="F268" s="15">
        <f t="shared" si="25"/>
        <v>0</v>
      </c>
      <c r="G268" s="15">
        <f>TRUNC(단가대비표!P186,0)</f>
        <v>0</v>
      </c>
      <c r="H268" s="15">
        <f t="shared" si="26"/>
        <v>0</v>
      </c>
      <c r="I268" s="15">
        <f>TRUNC(단가대비표!V186,0)</f>
        <v>0</v>
      </c>
      <c r="J268" s="15">
        <f t="shared" si="27"/>
        <v>0</v>
      </c>
      <c r="K268" s="15">
        <f t="shared" si="28"/>
        <v>0</v>
      </c>
      <c r="L268" s="15">
        <f t="shared" si="29"/>
        <v>0</v>
      </c>
      <c r="M268" s="16" t="s">
        <v>459</v>
      </c>
      <c r="N268" s="2" t="s">
        <v>460</v>
      </c>
      <c r="O268" s="2" t="s">
        <v>52</v>
      </c>
      <c r="P268" s="2" t="s">
        <v>52</v>
      </c>
      <c r="Q268" s="2" t="s">
        <v>441</v>
      </c>
      <c r="R268" s="2" t="s">
        <v>64</v>
      </c>
      <c r="S268" s="2" t="s">
        <v>64</v>
      </c>
      <c r="T268" s="2" t="s">
        <v>63</v>
      </c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2" t="s">
        <v>52</v>
      </c>
      <c r="AS268" s="2" t="s">
        <v>52</v>
      </c>
      <c r="AT268" s="3"/>
      <c r="AU268" s="2" t="s">
        <v>461</v>
      </c>
      <c r="AV268" s="3">
        <v>521</v>
      </c>
    </row>
    <row r="269" spans="1:48" ht="30" customHeight="1" x14ac:dyDescent="0.3">
      <c r="A269" s="16" t="s">
        <v>462</v>
      </c>
      <c r="B269" s="16" t="s">
        <v>52</v>
      </c>
      <c r="C269" s="16" t="s">
        <v>60</v>
      </c>
      <c r="D269" s="14">
        <v>100</v>
      </c>
      <c r="E269" s="15">
        <f>TRUNC(단가대비표!O187,0)</f>
        <v>0</v>
      </c>
      <c r="F269" s="15">
        <f t="shared" si="25"/>
        <v>0</v>
      </c>
      <c r="G269" s="15">
        <f>TRUNC(단가대비표!P187,0)</f>
        <v>0</v>
      </c>
      <c r="H269" s="15">
        <f t="shared" si="26"/>
        <v>0</v>
      </c>
      <c r="I269" s="15">
        <f>TRUNC(단가대비표!V187,0)</f>
        <v>0</v>
      </c>
      <c r="J269" s="15">
        <f t="shared" si="27"/>
        <v>0</v>
      </c>
      <c r="K269" s="15">
        <f t="shared" si="28"/>
        <v>0</v>
      </c>
      <c r="L269" s="15">
        <f t="shared" si="29"/>
        <v>0</v>
      </c>
      <c r="M269" s="16" t="s">
        <v>463</v>
      </c>
      <c r="N269" s="2" t="s">
        <v>464</v>
      </c>
      <c r="O269" s="2" t="s">
        <v>52</v>
      </c>
      <c r="P269" s="2" t="s">
        <v>52</v>
      </c>
      <c r="Q269" s="2" t="s">
        <v>441</v>
      </c>
      <c r="R269" s="2" t="s">
        <v>64</v>
      </c>
      <c r="S269" s="2" t="s">
        <v>64</v>
      </c>
      <c r="T269" s="2" t="s">
        <v>63</v>
      </c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2" t="s">
        <v>52</v>
      </c>
      <c r="AS269" s="2" t="s">
        <v>52</v>
      </c>
      <c r="AT269" s="3"/>
      <c r="AU269" s="2" t="s">
        <v>465</v>
      </c>
      <c r="AV269" s="3">
        <v>522</v>
      </c>
    </row>
    <row r="270" spans="1:48" ht="30" customHeight="1" x14ac:dyDescent="0.3">
      <c r="A270" s="16" t="s">
        <v>466</v>
      </c>
      <c r="B270" s="16" t="s">
        <v>52</v>
      </c>
      <c r="C270" s="16" t="s">
        <v>458</v>
      </c>
      <c r="D270" s="14">
        <v>-1</v>
      </c>
      <c r="E270" s="15">
        <f>TRUNC(단가대비표!O188,0)</f>
        <v>0</v>
      </c>
      <c r="F270" s="15">
        <f t="shared" si="25"/>
        <v>0</v>
      </c>
      <c r="G270" s="15">
        <f>TRUNC(단가대비표!P188,0)</f>
        <v>0</v>
      </c>
      <c r="H270" s="15">
        <f t="shared" si="26"/>
        <v>0</v>
      </c>
      <c r="I270" s="15">
        <f>TRUNC(단가대비표!V188,0)</f>
        <v>0</v>
      </c>
      <c r="J270" s="15">
        <f t="shared" si="27"/>
        <v>0</v>
      </c>
      <c r="K270" s="15">
        <f t="shared" si="28"/>
        <v>0</v>
      </c>
      <c r="L270" s="15">
        <f t="shared" si="29"/>
        <v>0</v>
      </c>
      <c r="M270" s="16" t="s">
        <v>467</v>
      </c>
      <c r="N270" s="2" t="s">
        <v>468</v>
      </c>
      <c r="O270" s="2" t="s">
        <v>52</v>
      </c>
      <c r="P270" s="2" t="s">
        <v>52</v>
      </c>
      <c r="Q270" s="2" t="s">
        <v>441</v>
      </c>
      <c r="R270" s="2" t="s">
        <v>64</v>
      </c>
      <c r="S270" s="2" t="s">
        <v>64</v>
      </c>
      <c r="T270" s="2" t="s">
        <v>63</v>
      </c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2" t="s">
        <v>52</v>
      </c>
      <c r="AS270" s="2" t="s">
        <v>52</v>
      </c>
      <c r="AT270" s="3"/>
      <c r="AU270" s="2" t="s">
        <v>469</v>
      </c>
      <c r="AV270" s="3">
        <v>526</v>
      </c>
    </row>
    <row r="271" spans="1:48" ht="30" customHeight="1" x14ac:dyDescent="0.3">
      <c r="A271" s="16" t="s">
        <v>470</v>
      </c>
      <c r="B271" s="16" t="s">
        <v>471</v>
      </c>
      <c r="C271" s="16" t="s">
        <v>363</v>
      </c>
      <c r="D271" s="14">
        <v>1</v>
      </c>
      <c r="E271" s="15">
        <f>TRUNC(단가대비표!O189,0)</f>
        <v>0</v>
      </c>
      <c r="F271" s="15">
        <f t="shared" si="25"/>
        <v>0</v>
      </c>
      <c r="G271" s="15">
        <f>TRUNC(단가대비표!P189,0)</f>
        <v>0</v>
      </c>
      <c r="H271" s="15">
        <f t="shared" si="26"/>
        <v>0</v>
      </c>
      <c r="I271" s="15">
        <f>TRUNC(단가대비표!V189,0)</f>
        <v>0</v>
      </c>
      <c r="J271" s="15">
        <f t="shared" si="27"/>
        <v>0</v>
      </c>
      <c r="K271" s="15">
        <f t="shared" si="28"/>
        <v>0</v>
      </c>
      <c r="L271" s="15">
        <f t="shared" si="29"/>
        <v>0</v>
      </c>
      <c r="M271" s="16" t="s">
        <v>472</v>
      </c>
      <c r="N271" s="2" t="s">
        <v>473</v>
      </c>
      <c r="O271" s="2" t="s">
        <v>52</v>
      </c>
      <c r="P271" s="2" t="s">
        <v>52</v>
      </c>
      <c r="Q271" s="2" t="s">
        <v>441</v>
      </c>
      <c r="R271" s="2" t="s">
        <v>64</v>
      </c>
      <c r="S271" s="2" t="s">
        <v>64</v>
      </c>
      <c r="T271" s="2" t="s">
        <v>63</v>
      </c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2" t="s">
        <v>52</v>
      </c>
      <c r="AS271" s="2" t="s">
        <v>52</v>
      </c>
      <c r="AT271" s="3"/>
      <c r="AU271" s="2" t="s">
        <v>474</v>
      </c>
      <c r="AV271" s="3">
        <v>527</v>
      </c>
    </row>
    <row r="272" spans="1:48" ht="30" customHeight="1" x14ac:dyDescent="0.3">
      <c r="A272" s="16" t="s">
        <v>475</v>
      </c>
      <c r="B272" s="16" t="s">
        <v>52</v>
      </c>
      <c r="C272" s="16" t="s">
        <v>458</v>
      </c>
      <c r="D272" s="14">
        <v>1</v>
      </c>
      <c r="E272" s="15">
        <f>TRUNC(단가대비표!O190,0)</f>
        <v>0</v>
      </c>
      <c r="F272" s="15">
        <f t="shared" si="25"/>
        <v>0</v>
      </c>
      <c r="G272" s="15">
        <f>TRUNC(단가대비표!P190,0)</f>
        <v>0</v>
      </c>
      <c r="H272" s="15">
        <f t="shared" si="26"/>
        <v>0</v>
      </c>
      <c r="I272" s="15">
        <f>TRUNC(단가대비표!V190,0)</f>
        <v>0</v>
      </c>
      <c r="J272" s="15">
        <f t="shared" si="27"/>
        <v>0</v>
      </c>
      <c r="K272" s="15">
        <f t="shared" si="28"/>
        <v>0</v>
      </c>
      <c r="L272" s="15">
        <f t="shared" si="29"/>
        <v>0</v>
      </c>
      <c r="M272" s="16" t="s">
        <v>476</v>
      </c>
      <c r="N272" s="2" t="s">
        <v>477</v>
      </c>
      <c r="O272" s="2" t="s">
        <v>52</v>
      </c>
      <c r="P272" s="2" t="s">
        <v>52</v>
      </c>
      <c r="Q272" s="2" t="s">
        <v>441</v>
      </c>
      <c r="R272" s="2" t="s">
        <v>64</v>
      </c>
      <c r="S272" s="2" t="s">
        <v>64</v>
      </c>
      <c r="T272" s="2" t="s">
        <v>63</v>
      </c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2" t="s">
        <v>52</v>
      </c>
      <c r="AS272" s="2" t="s">
        <v>52</v>
      </c>
      <c r="AT272" s="3"/>
      <c r="AU272" s="2" t="s">
        <v>478</v>
      </c>
      <c r="AV272" s="3">
        <v>528</v>
      </c>
    </row>
    <row r="273" spans="1:48" ht="30" customHeight="1" x14ac:dyDescent="0.3">
      <c r="A273" s="16" t="s">
        <v>479</v>
      </c>
      <c r="B273" s="16" t="s">
        <v>480</v>
      </c>
      <c r="C273" s="16" t="s">
        <v>363</v>
      </c>
      <c r="D273" s="14">
        <v>1</v>
      </c>
      <c r="E273" s="15">
        <f>TRUNC(일위대가목록!E90,0)</f>
        <v>0</v>
      </c>
      <c r="F273" s="15">
        <f t="shared" si="25"/>
        <v>0</v>
      </c>
      <c r="G273" s="15">
        <f>TRUNC(일위대가목록!F90,0)</f>
        <v>0</v>
      </c>
      <c r="H273" s="15">
        <f t="shared" si="26"/>
        <v>0</v>
      </c>
      <c r="I273" s="15">
        <f>TRUNC(일위대가목록!G90,0)</f>
        <v>0</v>
      </c>
      <c r="J273" s="15">
        <f t="shared" si="27"/>
        <v>0</v>
      </c>
      <c r="K273" s="15">
        <f t="shared" si="28"/>
        <v>0</v>
      </c>
      <c r="L273" s="15">
        <f t="shared" si="29"/>
        <v>0</v>
      </c>
      <c r="M273" s="16" t="s">
        <v>481</v>
      </c>
      <c r="N273" s="2" t="s">
        <v>482</v>
      </c>
      <c r="O273" s="2" t="s">
        <v>52</v>
      </c>
      <c r="P273" s="2" t="s">
        <v>52</v>
      </c>
      <c r="Q273" s="2" t="s">
        <v>441</v>
      </c>
      <c r="R273" s="2" t="s">
        <v>63</v>
      </c>
      <c r="S273" s="2" t="s">
        <v>64</v>
      </c>
      <c r="T273" s="2" t="s">
        <v>64</v>
      </c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2" t="s">
        <v>52</v>
      </c>
      <c r="AS273" s="2" t="s">
        <v>52</v>
      </c>
      <c r="AT273" s="3"/>
      <c r="AU273" s="2" t="s">
        <v>483</v>
      </c>
      <c r="AV273" s="3">
        <v>340</v>
      </c>
    </row>
    <row r="274" spans="1:48" ht="30" customHeight="1" x14ac:dyDescent="0.3">
      <c r="A274" s="16" t="s">
        <v>484</v>
      </c>
      <c r="B274" s="16" t="s">
        <v>485</v>
      </c>
      <c r="C274" s="16" t="s">
        <v>363</v>
      </c>
      <c r="D274" s="14">
        <v>1</v>
      </c>
      <c r="E274" s="15">
        <f>TRUNC(일위대가목록!E91,0)</f>
        <v>0</v>
      </c>
      <c r="F274" s="15">
        <f t="shared" si="25"/>
        <v>0</v>
      </c>
      <c r="G274" s="15">
        <f>TRUNC(일위대가목록!F91,0)</f>
        <v>0</v>
      </c>
      <c r="H274" s="15">
        <f t="shared" si="26"/>
        <v>0</v>
      </c>
      <c r="I274" s="15">
        <f>TRUNC(일위대가목록!G91,0)</f>
        <v>0</v>
      </c>
      <c r="J274" s="15">
        <f t="shared" si="27"/>
        <v>0</v>
      </c>
      <c r="K274" s="15">
        <f t="shared" si="28"/>
        <v>0</v>
      </c>
      <c r="L274" s="15">
        <f t="shared" si="29"/>
        <v>0</v>
      </c>
      <c r="M274" s="16" t="s">
        <v>486</v>
      </c>
      <c r="N274" s="2" t="s">
        <v>487</v>
      </c>
      <c r="O274" s="2" t="s">
        <v>52</v>
      </c>
      <c r="P274" s="2" t="s">
        <v>52</v>
      </c>
      <c r="Q274" s="2" t="s">
        <v>441</v>
      </c>
      <c r="R274" s="2" t="s">
        <v>63</v>
      </c>
      <c r="S274" s="2" t="s">
        <v>64</v>
      </c>
      <c r="T274" s="2" t="s">
        <v>64</v>
      </c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2" t="s">
        <v>52</v>
      </c>
      <c r="AS274" s="2" t="s">
        <v>52</v>
      </c>
      <c r="AT274" s="3"/>
      <c r="AU274" s="2" t="s">
        <v>488</v>
      </c>
      <c r="AV274" s="3">
        <v>341</v>
      </c>
    </row>
    <row r="275" spans="1:48" ht="30" customHeight="1" x14ac:dyDescent="0.3">
      <c r="A275" s="16" t="s">
        <v>489</v>
      </c>
      <c r="B275" s="16" t="s">
        <v>490</v>
      </c>
      <c r="C275" s="16" t="s">
        <v>363</v>
      </c>
      <c r="D275" s="14">
        <v>1</v>
      </c>
      <c r="E275" s="15">
        <f>TRUNC(일위대가목록!E92,0)</f>
        <v>0</v>
      </c>
      <c r="F275" s="15">
        <f t="shared" si="25"/>
        <v>0</v>
      </c>
      <c r="G275" s="15">
        <f>TRUNC(일위대가목록!F92,0)</f>
        <v>0</v>
      </c>
      <c r="H275" s="15">
        <f t="shared" si="26"/>
        <v>0</v>
      </c>
      <c r="I275" s="15">
        <f>TRUNC(일위대가목록!G92,0)</f>
        <v>0</v>
      </c>
      <c r="J275" s="15">
        <f t="shared" si="27"/>
        <v>0</v>
      </c>
      <c r="K275" s="15">
        <f t="shared" si="28"/>
        <v>0</v>
      </c>
      <c r="L275" s="15">
        <f t="shared" si="29"/>
        <v>0</v>
      </c>
      <c r="M275" s="16" t="s">
        <v>491</v>
      </c>
      <c r="N275" s="2" t="s">
        <v>492</v>
      </c>
      <c r="O275" s="2" t="s">
        <v>52</v>
      </c>
      <c r="P275" s="2" t="s">
        <v>52</v>
      </c>
      <c r="Q275" s="2" t="s">
        <v>441</v>
      </c>
      <c r="R275" s="2" t="s">
        <v>63</v>
      </c>
      <c r="S275" s="2" t="s">
        <v>64</v>
      </c>
      <c r="T275" s="2" t="s">
        <v>64</v>
      </c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2" t="s">
        <v>52</v>
      </c>
      <c r="AS275" s="2" t="s">
        <v>52</v>
      </c>
      <c r="AT275" s="3"/>
      <c r="AU275" s="2" t="s">
        <v>493</v>
      </c>
      <c r="AV275" s="3">
        <v>342</v>
      </c>
    </row>
    <row r="276" spans="1:48" ht="30" customHeight="1" x14ac:dyDescent="0.3">
      <c r="A276" s="16" t="s">
        <v>494</v>
      </c>
      <c r="B276" s="16" t="s">
        <v>485</v>
      </c>
      <c r="C276" s="16" t="s">
        <v>363</v>
      </c>
      <c r="D276" s="14">
        <v>1</v>
      </c>
      <c r="E276" s="15">
        <f>TRUNC(일위대가목록!E93,0)</f>
        <v>0</v>
      </c>
      <c r="F276" s="15">
        <f t="shared" si="25"/>
        <v>0</v>
      </c>
      <c r="G276" s="15">
        <f>TRUNC(일위대가목록!F93,0)</f>
        <v>0</v>
      </c>
      <c r="H276" s="15">
        <f t="shared" si="26"/>
        <v>0</v>
      </c>
      <c r="I276" s="15">
        <f>TRUNC(일위대가목록!G93,0)</f>
        <v>0</v>
      </c>
      <c r="J276" s="15">
        <f t="shared" si="27"/>
        <v>0</v>
      </c>
      <c r="K276" s="15">
        <f t="shared" si="28"/>
        <v>0</v>
      </c>
      <c r="L276" s="15">
        <f t="shared" si="29"/>
        <v>0</v>
      </c>
      <c r="M276" s="16" t="s">
        <v>495</v>
      </c>
      <c r="N276" s="2" t="s">
        <v>496</v>
      </c>
      <c r="O276" s="2" t="s">
        <v>52</v>
      </c>
      <c r="P276" s="2" t="s">
        <v>52</v>
      </c>
      <c r="Q276" s="2" t="s">
        <v>441</v>
      </c>
      <c r="R276" s="2" t="s">
        <v>63</v>
      </c>
      <c r="S276" s="2" t="s">
        <v>64</v>
      </c>
      <c r="T276" s="2" t="s">
        <v>64</v>
      </c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2" t="s">
        <v>52</v>
      </c>
      <c r="AS276" s="2" t="s">
        <v>52</v>
      </c>
      <c r="AT276" s="3"/>
      <c r="AU276" s="2" t="s">
        <v>497</v>
      </c>
      <c r="AV276" s="3">
        <v>343</v>
      </c>
    </row>
    <row r="277" spans="1:48" ht="30" customHeight="1" x14ac:dyDescent="0.3">
      <c r="A277" s="16" t="s">
        <v>498</v>
      </c>
      <c r="B277" s="16" t="s">
        <v>499</v>
      </c>
      <c r="C277" s="16" t="s">
        <v>500</v>
      </c>
      <c r="D277" s="14">
        <v>9</v>
      </c>
      <c r="E277" s="15">
        <f>TRUNC(단가대비표!O118,0)</f>
        <v>0</v>
      </c>
      <c r="F277" s="15">
        <f t="shared" si="25"/>
        <v>0</v>
      </c>
      <c r="G277" s="15">
        <f>TRUNC(단가대비표!P118,0)</f>
        <v>0</v>
      </c>
      <c r="H277" s="15">
        <f t="shared" si="26"/>
        <v>0</v>
      </c>
      <c r="I277" s="15">
        <f>TRUNC(단가대비표!V118,0)</f>
        <v>0</v>
      </c>
      <c r="J277" s="15">
        <f t="shared" si="27"/>
        <v>0</v>
      </c>
      <c r="K277" s="15">
        <f t="shared" si="28"/>
        <v>0</v>
      </c>
      <c r="L277" s="15">
        <f t="shared" si="29"/>
        <v>0</v>
      </c>
      <c r="M277" s="16" t="s">
        <v>501</v>
      </c>
      <c r="N277" s="2" t="s">
        <v>502</v>
      </c>
      <c r="O277" s="2" t="s">
        <v>52</v>
      </c>
      <c r="P277" s="2" t="s">
        <v>52</v>
      </c>
      <c r="Q277" s="2" t="s">
        <v>441</v>
      </c>
      <c r="R277" s="2" t="s">
        <v>64</v>
      </c>
      <c r="S277" s="2" t="s">
        <v>64</v>
      </c>
      <c r="T277" s="2" t="s">
        <v>63</v>
      </c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2" t="s">
        <v>52</v>
      </c>
      <c r="AS277" s="2" t="s">
        <v>52</v>
      </c>
      <c r="AT277" s="3"/>
      <c r="AU277" s="2" t="s">
        <v>503</v>
      </c>
      <c r="AV277" s="3">
        <v>332</v>
      </c>
    </row>
    <row r="278" spans="1:48" ht="30" customHeight="1" x14ac:dyDescent="0.3">
      <c r="A278" s="16" t="s">
        <v>504</v>
      </c>
      <c r="B278" s="16" t="s">
        <v>505</v>
      </c>
      <c r="C278" s="16" t="s">
        <v>506</v>
      </c>
      <c r="D278" s="14">
        <v>3</v>
      </c>
      <c r="E278" s="15">
        <f>TRUNC(단가대비표!O119,0)</f>
        <v>0</v>
      </c>
      <c r="F278" s="15">
        <f t="shared" si="25"/>
        <v>0</v>
      </c>
      <c r="G278" s="15">
        <f>TRUNC(단가대비표!P119,0)</f>
        <v>0</v>
      </c>
      <c r="H278" s="15">
        <f t="shared" si="26"/>
        <v>0</v>
      </c>
      <c r="I278" s="15">
        <f>TRUNC(단가대비표!V119,0)</f>
        <v>0</v>
      </c>
      <c r="J278" s="15">
        <f t="shared" si="27"/>
        <v>0</v>
      </c>
      <c r="K278" s="15">
        <f t="shared" si="28"/>
        <v>0</v>
      </c>
      <c r="L278" s="15">
        <f t="shared" si="29"/>
        <v>0</v>
      </c>
      <c r="M278" s="16" t="s">
        <v>507</v>
      </c>
      <c r="N278" s="2" t="s">
        <v>508</v>
      </c>
      <c r="O278" s="2" t="s">
        <v>52</v>
      </c>
      <c r="P278" s="2" t="s">
        <v>52</v>
      </c>
      <c r="Q278" s="2" t="s">
        <v>441</v>
      </c>
      <c r="R278" s="2" t="s">
        <v>64</v>
      </c>
      <c r="S278" s="2" t="s">
        <v>64</v>
      </c>
      <c r="T278" s="2" t="s">
        <v>63</v>
      </c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2" t="s">
        <v>52</v>
      </c>
      <c r="AS278" s="2" t="s">
        <v>52</v>
      </c>
      <c r="AT278" s="3"/>
      <c r="AU278" s="2" t="s">
        <v>509</v>
      </c>
      <c r="AV278" s="3">
        <v>333</v>
      </c>
    </row>
    <row r="279" spans="1:48" ht="30" customHeight="1" x14ac:dyDescent="0.3">
      <c r="A279" s="16" t="s">
        <v>510</v>
      </c>
      <c r="B279" s="16" t="s">
        <v>511</v>
      </c>
      <c r="C279" s="16" t="s">
        <v>313</v>
      </c>
      <c r="D279" s="14">
        <v>3</v>
      </c>
      <c r="E279" s="15">
        <f>TRUNC(일위대가목록!E100,0)</f>
        <v>0</v>
      </c>
      <c r="F279" s="15">
        <f t="shared" si="25"/>
        <v>0</v>
      </c>
      <c r="G279" s="15">
        <f>TRUNC(일위대가목록!F100,0)</f>
        <v>0</v>
      </c>
      <c r="H279" s="15">
        <f t="shared" si="26"/>
        <v>0</v>
      </c>
      <c r="I279" s="15">
        <f>TRUNC(일위대가목록!G100,0)</f>
        <v>0</v>
      </c>
      <c r="J279" s="15">
        <f t="shared" si="27"/>
        <v>0</v>
      </c>
      <c r="K279" s="15">
        <f t="shared" si="28"/>
        <v>0</v>
      </c>
      <c r="L279" s="15">
        <f t="shared" si="29"/>
        <v>0</v>
      </c>
      <c r="M279" s="16" t="s">
        <v>512</v>
      </c>
      <c r="N279" s="2" t="s">
        <v>513</v>
      </c>
      <c r="O279" s="2" t="s">
        <v>52</v>
      </c>
      <c r="P279" s="2" t="s">
        <v>52</v>
      </c>
      <c r="Q279" s="2" t="s">
        <v>441</v>
      </c>
      <c r="R279" s="2" t="s">
        <v>63</v>
      </c>
      <c r="S279" s="2" t="s">
        <v>64</v>
      </c>
      <c r="T279" s="2" t="s">
        <v>64</v>
      </c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2" t="s">
        <v>52</v>
      </c>
      <c r="AS279" s="2" t="s">
        <v>52</v>
      </c>
      <c r="AT279" s="3"/>
      <c r="AU279" s="2" t="s">
        <v>514</v>
      </c>
      <c r="AV279" s="3">
        <v>344</v>
      </c>
    </row>
    <row r="280" spans="1:48" ht="30" customHeight="1" x14ac:dyDescent="0.3">
      <c r="A280" s="16" t="s">
        <v>515</v>
      </c>
      <c r="B280" s="16" t="s">
        <v>516</v>
      </c>
      <c r="C280" s="16" t="s">
        <v>82</v>
      </c>
      <c r="D280" s="14">
        <v>1</v>
      </c>
      <c r="E280" s="15">
        <f>TRUNC(단가대비표!O97,0)</f>
        <v>0</v>
      </c>
      <c r="F280" s="15">
        <f t="shared" si="25"/>
        <v>0</v>
      </c>
      <c r="G280" s="15">
        <f>TRUNC(단가대비표!P97,0)</f>
        <v>0</v>
      </c>
      <c r="H280" s="15">
        <f t="shared" si="26"/>
        <v>0</v>
      </c>
      <c r="I280" s="15">
        <f>TRUNC(단가대비표!V97,0)</f>
        <v>0</v>
      </c>
      <c r="J280" s="15">
        <f t="shared" si="27"/>
        <v>0</v>
      </c>
      <c r="K280" s="15">
        <f t="shared" si="28"/>
        <v>0</v>
      </c>
      <c r="L280" s="15">
        <f t="shared" si="29"/>
        <v>0</v>
      </c>
      <c r="M280" s="16" t="s">
        <v>517</v>
      </c>
      <c r="N280" s="2" t="s">
        <v>518</v>
      </c>
      <c r="O280" s="2" t="s">
        <v>52</v>
      </c>
      <c r="P280" s="2" t="s">
        <v>52</v>
      </c>
      <c r="Q280" s="2" t="s">
        <v>441</v>
      </c>
      <c r="R280" s="2" t="s">
        <v>64</v>
      </c>
      <c r="S280" s="2" t="s">
        <v>64</v>
      </c>
      <c r="T280" s="2" t="s">
        <v>63</v>
      </c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2" t="s">
        <v>52</v>
      </c>
      <c r="AS280" s="2" t="s">
        <v>52</v>
      </c>
      <c r="AT280" s="3"/>
      <c r="AU280" s="2" t="s">
        <v>519</v>
      </c>
      <c r="AV280" s="3">
        <v>331</v>
      </c>
    </row>
    <row r="281" spans="1:48" ht="30" customHeight="1" x14ac:dyDescent="0.3">
      <c r="A281" s="16" t="s">
        <v>520</v>
      </c>
      <c r="B281" s="16" t="s">
        <v>521</v>
      </c>
      <c r="C281" s="16" t="s">
        <v>82</v>
      </c>
      <c r="D281" s="14">
        <v>1</v>
      </c>
      <c r="E281" s="15">
        <f>TRUNC(일위대가목록!E102,0)</f>
        <v>0</v>
      </c>
      <c r="F281" s="15">
        <f t="shared" si="25"/>
        <v>0</v>
      </c>
      <c r="G281" s="15">
        <f>TRUNC(일위대가목록!F102,0)</f>
        <v>0</v>
      </c>
      <c r="H281" s="15">
        <f t="shared" si="26"/>
        <v>0</v>
      </c>
      <c r="I281" s="15">
        <f>TRUNC(일위대가목록!G102,0)</f>
        <v>0</v>
      </c>
      <c r="J281" s="15">
        <f t="shared" si="27"/>
        <v>0</v>
      </c>
      <c r="K281" s="15">
        <f t="shared" si="28"/>
        <v>0</v>
      </c>
      <c r="L281" s="15">
        <f t="shared" si="29"/>
        <v>0</v>
      </c>
      <c r="M281" s="16" t="s">
        <v>522</v>
      </c>
      <c r="N281" s="2" t="s">
        <v>523</v>
      </c>
      <c r="O281" s="2" t="s">
        <v>52</v>
      </c>
      <c r="P281" s="2" t="s">
        <v>52</v>
      </c>
      <c r="Q281" s="2" t="s">
        <v>441</v>
      </c>
      <c r="R281" s="2" t="s">
        <v>63</v>
      </c>
      <c r="S281" s="2" t="s">
        <v>64</v>
      </c>
      <c r="T281" s="2" t="s">
        <v>64</v>
      </c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2" t="s">
        <v>52</v>
      </c>
      <c r="AS281" s="2" t="s">
        <v>52</v>
      </c>
      <c r="AT281" s="3"/>
      <c r="AU281" s="2" t="s">
        <v>524</v>
      </c>
      <c r="AV281" s="3">
        <v>345</v>
      </c>
    </row>
    <row r="282" spans="1:48" ht="30" customHeight="1" x14ac:dyDescent="0.3">
      <c r="A282" s="16" t="s">
        <v>525</v>
      </c>
      <c r="B282" s="16" t="s">
        <v>526</v>
      </c>
      <c r="C282" s="16" t="s">
        <v>60</v>
      </c>
      <c r="D282" s="14">
        <v>12</v>
      </c>
      <c r="E282" s="15">
        <f>TRUNC(일위대가목록!E53,0)</f>
        <v>0</v>
      </c>
      <c r="F282" s="15">
        <f t="shared" si="25"/>
        <v>0</v>
      </c>
      <c r="G282" s="15">
        <f>TRUNC(일위대가목록!F53,0)</f>
        <v>0</v>
      </c>
      <c r="H282" s="15">
        <f t="shared" si="26"/>
        <v>0</v>
      </c>
      <c r="I282" s="15">
        <f>TRUNC(일위대가목록!G53,0)</f>
        <v>0</v>
      </c>
      <c r="J282" s="15">
        <f t="shared" si="27"/>
        <v>0</v>
      </c>
      <c r="K282" s="15">
        <f t="shared" si="28"/>
        <v>0</v>
      </c>
      <c r="L282" s="15">
        <f t="shared" si="29"/>
        <v>0</v>
      </c>
      <c r="M282" s="16" t="s">
        <v>527</v>
      </c>
      <c r="N282" s="2" t="s">
        <v>528</v>
      </c>
      <c r="O282" s="2" t="s">
        <v>52</v>
      </c>
      <c r="P282" s="2" t="s">
        <v>52</v>
      </c>
      <c r="Q282" s="2" t="s">
        <v>441</v>
      </c>
      <c r="R282" s="2" t="s">
        <v>63</v>
      </c>
      <c r="S282" s="2" t="s">
        <v>64</v>
      </c>
      <c r="T282" s="2" t="s">
        <v>64</v>
      </c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2" t="s">
        <v>52</v>
      </c>
      <c r="AS282" s="2" t="s">
        <v>52</v>
      </c>
      <c r="AT282" s="3"/>
      <c r="AU282" s="2" t="s">
        <v>529</v>
      </c>
      <c r="AV282" s="3">
        <v>334</v>
      </c>
    </row>
    <row r="283" spans="1:48" ht="30" customHeight="1" x14ac:dyDescent="0.3">
      <c r="A283" s="16" t="s">
        <v>530</v>
      </c>
      <c r="B283" s="16" t="s">
        <v>526</v>
      </c>
      <c r="C283" s="16" t="s">
        <v>60</v>
      </c>
      <c r="D283" s="14">
        <v>1</v>
      </c>
      <c r="E283" s="15">
        <f>TRUNC(일위대가목록!E54,0)</f>
        <v>0</v>
      </c>
      <c r="F283" s="15">
        <f t="shared" si="25"/>
        <v>0</v>
      </c>
      <c r="G283" s="15">
        <f>TRUNC(일위대가목록!F54,0)</f>
        <v>0</v>
      </c>
      <c r="H283" s="15">
        <f t="shared" si="26"/>
        <v>0</v>
      </c>
      <c r="I283" s="15">
        <f>TRUNC(일위대가목록!G54,0)</f>
        <v>0</v>
      </c>
      <c r="J283" s="15">
        <f t="shared" si="27"/>
        <v>0</v>
      </c>
      <c r="K283" s="15">
        <f t="shared" si="28"/>
        <v>0</v>
      </c>
      <c r="L283" s="15">
        <f t="shared" si="29"/>
        <v>0</v>
      </c>
      <c r="M283" s="16" t="s">
        <v>531</v>
      </c>
      <c r="N283" s="2" t="s">
        <v>532</v>
      </c>
      <c r="O283" s="2" t="s">
        <v>52</v>
      </c>
      <c r="P283" s="2" t="s">
        <v>52</v>
      </c>
      <c r="Q283" s="2" t="s">
        <v>441</v>
      </c>
      <c r="R283" s="2" t="s">
        <v>63</v>
      </c>
      <c r="S283" s="2" t="s">
        <v>64</v>
      </c>
      <c r="T283" s="2" t="s">
        <v>64</v>
      </c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2" t="s">
        <v>52</v>
      </c>
      <c r="AS283" s="2" t="s">
        <v>52</v>
      </c>
      <c r="AT283" s="3"/>
      <c r="AU283" s="2" t="s">
        <v>533</v>
      </c>
      <c r="AV283" s="3">
        <v>335</v>
      </c>
    </row>
    <row r="284" spans="1:48" ht="30" customHeight="1" x14ac:dyDescent="0.3">
      <c r="A284" s="16" t="s">
        <v>534</v>
      </c>
      <c r="B284" s="16" t="s">
        <v>535</v>
      </c>
      <c r="C284" s="16" t="s">
        <v>82</v>
      </c>
      <c r="D284" s="14">
        <v>1</v>
      </c>
      <c r="E284" s="15">
        <f>TRUNC(일위대가목록!E103,0)</f>
        <v>0</v>
      </c>
      <c r="F284" s="15">
        <f t="shared" si="25"/>
        <v>0</v>
      </c>
      <c r="G284" s="15">
        <f>TRUNC(일위대가목록!F103,0)</f>
        <v>0</v>
      </c>
      <c r="H284" s="15">
        <f t="shared" si="26"/>
        <v>0</v>
      </c>
      <c r="I284" s="15">
        <f>TRUNC(일위대가목록!G103,0)</f>
        <v>0</v>
      </c>
      <c r="J284" s="15">
        <f t="shared" si="27"/>
        <v>0</v>
      </c>
      <c r="K284" s="15">
        <f t="shared" si="28"/>
        <v>0</v>
      </c>
      <c r="L284" s="15">
        <f t="shared" si="29"/>
        <v>0</v>
      </c>
      <c r="M284" s="16" t="s">
        <v>536</v>
      </c>
      <c r="N284" s="2" t="s">
        <v>537</v>
      </c>
      <c r="O284" s="2" t="s">
        <v>52</v>
      </c>
      <c r="P284" s="2" t="s">
        <v>52</v>
      </c>
      <c r="Q284" s="2" t="s">
        <v>441</v>
      </c>
      <c r="R284" s="2" t="s">
        <v>63</v>
      </c>
      <c r="S284" s="2" t="s">
        <v>64</v>
      </c>
      <c r="T284" s="2" t="s">
        <v>64</v>
      </c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2" t="s">
        <v>52</v>
      </c>
      <c r="AS284" s="2" t="s">
        <v>52</v>
      </c>
      <c r="AT284" s="3"/>
      <c r="AU284" s="2" t="s">
        <v>538</v>
      </c>
      <c r="AV284" s="3">
        <v>346</v>
      </c>
    </row>
    <row r="285" spans="1:48" ht="30" customHeight="1" x14ac:dyDescent="0.3">
      <c r="A285" s="14"/>
      <c r="B285" s="14"/>
      <c r="C285" s="14"/>
      <c r="D285" s="14"/>
      <c r="E285" s="15"/>
      <c r="F285" s="15"/>
      <c r="G285" s="15"/>
      <c r="H285" s="15"/>
      <c r="I285" s="15"/>
      <c r="J285" s="15"/>
      <c r="K285" s="15"/>
      <c r="L285" s="15"/>
      <c r="M285" s="14"/>
      <c r="Q285" s="1" t="s">
        <v>441</v>
      </c>
    </row>
    <row r="286" spans="1:48" ht="30" customHeight="1" x14ac:dyDescent="0.3">
      <c r="A286" s="14"/>
      <c r="B286" s="14"/>
      <c r="C286" s="14"/>
      <c r="D286" s="14"/>
      <c r="E286" s="15"/>
      <c r="F286" s="15"/>
      <c r="G286" s="15"/>
      <c r="H286" s="15"/>
      <c r="I286" s="15"/>
      <c r="J286" s="15"/>
      <c r="K286" s="15"/>
      <c r="L286" s="15"/>
      <c r="M286" s="14"/>
      <c r="Q286" s="1" t="s">
        <v>441</v>
      </c>
    </row>
    <row r="287" spans="1:48" ht="30" customHeight="1" x14ac:dyDescent="0.3">
      <c r="A287" s="14"/>
      <c r="B287" s="14"/>
      <c r="C287" s="14"/>
      <c r="D287" s="14"/>
      <c r="E287" s="15"/>
      <c r="F287" s="15"/>
      <c r="G287" s="15"/>
      <c r="H287" s="15"/>
      <c r="I287" s="15"/>
      <c r="J287" s="15"/>
      <c r="K287" s="15"/>
      <c r="L287" s="15"/>
      <c r="M287" s="14"/>
      <c r="Q287" s="1" t="s">
        <v>441</v>
      </c>
    </row>
    <row r="288" spans="1:48" ht="30" customHeight="1" x14ac:dyDescent="0.3">
      <c r="A288" s="14"/>
      <c r="B288" s="14"/>
      <c r="C288" s="14"/>
      <c r="D288" s="14"/>
      <c r="E288" s="15"/>
      <c r="F288" s="15"/>
      <c r="G288" s="15"/>
      <c r="H288" s="15"/>
      <c r="I288" s="15"/>
      <c r="J288" s="15"/>
      <c r="K288" s="15"/>
      <c r="L288" s="15"/>
      <c r="M288" s="14"/>
      <c r="Q288" s="1" t="s">
        <v>441</v>
      </c>
    </row>
    <row r="289" spans="1:48" ht="30" customHeight="1" x14ac:dyDescent="0.3">
      <c r="A289" s="16" t="s">
        <v>91</v>
      </c>
      <c r="B289" s="14"/>
      <c r="C289" s="14"/>
      <c r="D289" s="14"/>
      <c r="E289" s="15"/>
      <c r="F289" s="15">
        <f>SUMIF(Q265:Q288,"010110",F265:F288)</f>
        <v>0</v>
      </c>
      <c r="G289" s="15"/>
      <c r="H289" s="15">
        <f>SUMIF(Q265:Q288,"010110",H265:H288)</f>
        <v>0</v>
      </c>
      <c r="I289" s="15"/>
      <c r="J289" s="15">
        <f>SUMIF(Q265:Q288,"010110",J265:J288)</f>
        <v>0</v>
      </c>
      <c r="K289" s="15"/>
      <c r="L289" s="15">
        <f>SUMIF(Q265:Q288,"010110",L265:L288)</f>
        <v>0</v>
      </c>
      <c r="M289" s="14"/>
      <c r="N289" t="s">
        <v>92</v>
      </c>
    </row>
    <row r="290" spans="1:48" ht="30" customHeight="1" x14ac:dyDescent="0.3">
      <c r="A290" s="16" t="s">
        <v>539</v>
      </c>
      <c r="B290" s="16" t="s">
        <v>52</v>
      </c>
      <c r="C290" s="14"/>
      <c r="D290" s="14"/>
      <c r="E290" s="15"/>
      <c r="F290" s="15"/>
      <c r="G290" s="15"/>
      <c r="H290" s="15"/>
      <c r="I290" s="15"/>
      <c r="J290" s="15"/>
      <c r="K290" s="15"/>
      <c r="L290" s="15"/>
      <c r="M290" s="14"/>
      <c r="N290" s="3"/>
      <c r="O290" s="3"/>
      <c r="P290" s="3"/>
      <c r="Q290" s="2" t="s">
        <v>540</v>
      </c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</row>
    <row r="291" spans="1:48" ht="30" customHeight="1" x14ac:dyDescent="0.3">
      <c r="A291" s="16" t="s">
        <v>541</v>
      </c>
      <c r="B291" s="16" t="s">
        <v>542</v>
      </c>
      <c r="C291" s="16" t="s">
        <v>82</v>
      </c>
      <c r="D291" s="14">
        <v>99</v>
      </c>
      <c r="E291" s="15">
        <f>TRUNC(일위대가목록!E128,0)</f>
        <v>0</v>
      </c>
      <c r="F291" s="15">
        <f>TRUNC(E291*D291, 0)</f>
        <v>0</v>
      </c>
      <c r="G291" s="15">
        <f>TRUNC(일위대가목록!F128,0)</f>
        <v>0</v>
      </c>
      <c r="H291" s="15">
        <f>TRUNC(G291*D291, 0)</f>
        <v>0</v>
      </c>
      <c r="I291" s="15">
        <f>TRUNC(일위대가목록!G128,0)</f>
        <v>0</v>
      </c>
      <c r="J291" s="15">
        <f>TRUNC(I291*D291, 0)</f>
        <v>0</v>
      </c>
      <c r="K291" s="15">
        <f>TRUNC(E291+G291+I291, 0)</f>
        <v>0</v>
      </c>
      <c r="L291" s="15">
        <f>TRUNC(F291+H291+J291, 0)</f>
        <v>0</v>
      </c>
      <c r="M291" s="16" t="s">
        <v>543</v>
      </c>
      <c r="N291" s="2" t="s">
        <v>544</v>
      </c>
      <c r="O291" s="2" t="s">
        <v>52</v>
      </c>
      <c r="P291" s="2" t="s">
        <v>52</v>
      </c>
      <c r="Q291" s="2" t="s">
        <v>540</v>
      </c>
      <c r="R291" s="2" t="s">
        <v>63</v>
      </c>
      <c r="S291" s="2" t="s">
        <v>64</v>
      </c>
      <c r="T291" s="2" t="s">
        <v>64</v>
      </c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2" t="s">
        <v>52</v>
      </c>
      <c r="AS291" s="2" t="s">
        <v>52</v>
      </c>
      <c r="AT291" s="3"/>
      <c r="AU291" s="2" t="s">
        <v>545</v>
      </c>
      <c r="AV291" s="3">
        <v>348</v>
      </c>
    </row>
    <row r="292" spans="1:48" ht="30" customHeight="1" x14ac:dyDescent="0.3">
      <c r="A292" s="16" t="s">
        <v>541</v>
      </c>
      <c r="B292" s="16" t="s">
        <v>546</v>
      </c>
      <c r="C292" s="16" t="s">
        <v>82</v>
      </c>
      <c r="D292" s="14">
        <v>69</v>
      </c>
      <c r="E292" s="15">
        <f>TRUNC(일위대가목록!E129,0)</f>
        <v>0</v>
      </c>
      <c r="F292" s="15">
        <f>TRUNC(E292*D292, 0)</f>
        <v>0</v>
      </c>
      <c r="G292" s="15">
        <f>TRUNC(일위대가목록!F129,0)</f>
        <v>0</v>
      </c>
      <c r="H292" s="15">
        <f>TRUNC(G292*D292, 0)</f>
        <v>0</v>
      </c>
      <c r="I292" s="15">
        <f>TRUNC(일위대가목록!G129,0)</f>
        <v>0</v>
      </c>
      <c r="J292" s="15">
        <f>TRUNC(I292*D292, 0)</f>
        <v>0</v>
      </c>
      <c r="K292" s="15">
        <f>TRUNC(E292+G292+I292, 0)</f>
        <v>0</v>
      </c>
      <c r="L292" s="15">
        <f>TRUNC(F292+H292+J292, 0)</f>
        <v>0</v>
      </c>
      <c r="M292" s="16" t="s">
        <v>547</v>
      </c>
      <c r="N292" s="2" t="s">
        <v>548</v>
      </c>
      <c r="O292" s="2" t="s">
        <v>52</v>
      </c>
      <c r="P292" s="2" t="s">
        <v>52</v>
      </c>
      <c r="Q292" s="2" t="s">
        <v>540</v>
      </c>
      <c r="R292" s="2" t="s">
        <v>63</v>
      </c>
      <c r="S292" s="2" t="s">
        <v>64</v>
      </c>
      <c r="T292" s="2" t="s">
        <v>64</v>
      </c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2" t="s">
        <v>52</v>
      </c>
      <c r="AS292" s="2" t="s">
        <v>52</v>
      </c>
      <c r="AT292" s="3"/>
      <c r="AU292" s="2" t="s">
        <v>549</v>
      </c>
      <c r="AV292" s="3">
        <v>349</v>
      </c>
    </row>
    <row r="293" spans="1:48" ht="30" customHeight="1" x14ac:dyDescent="0.3">
      <c r="A293" s="14"/>
      <c r="B293" s="14"/>
      <c r="C293" s="14"/>
      <c r="D293" s="14"/>
      <c r="E293" s="15"/>
      <c r="F293" s="15"/>
      <c r="G293" s="15"/>
      <c r="H293" s="15"/>
      <c r="I293" s="15"/>
      <c r="J293" s="15"/>
      <c r="K293" s="15"/>
      <c r="L293" s="15"/>
      <c r="M293" s="14"/>
      <c r="Q293" s="1" t="s">
        <v>540</v>
      </c>
    </row>
    <row r="294" spans="1:48" ht="30" customHeight="1" x14ac:dyDescent="0.3">
      <c r="A294" s="14"/>
      <c r="B294" s="14"/>
      <c r="C294" s="14"/>
      <c r="D294" s="14"/>
      <c r="E294" s="15"/>
      <c r="F294" s="15"/>
      <c r="G294" s="15"/>
      <c r="H294" s="15"/>
      <c r="I294" s="15"/>
      <c r="J294" s="15"/>
      <c r="K294" s="15"/>
      <c r="L294" s="15"/>
      <c r="M294" s="14"/>
      <c r="Q294" s="1" t="s">
        <v>540</v>
      </c>
    </row>
    <row r="295" spans="1:48" ht="30" customHeight="1" x14ac:dyDescent="0.3">
      <c r="A295" s="14"/>
      <c r="B295" s="14"/>
      <c r="C295" s="14"/>
      <c r="D295" s="14"/>
      <c r="E295" s="15"/>
      <c r="F295" s="15"/>
      <c r="G295" s="15"/>
      <c r="H295" s="15"/>
      <c r="I295" s="15"/>
      <c r="J295" s="15"/>
      <c r="K295" s="15"/>
      <c r="L295" s="15"/>
      <c r="M295" s="14"/>
      <c r="Q295" s="1" t="s">
        <v>540</v>
      </c>
    </row>
    <row r="296" spans="1:48" ht="30" customHeight="1" x14ac:dyDescent="0.3">
      <c r="A296" s="14"/>
      <c r="B296" s="14"/>
      <c r="C296" s="14"/>
      <c r="D296" s="14"/>
      <c r="E296" s="15"/>
      <c r="F296" s="15"/>
      <c r="G296" s="15"/>
      <c r="H296" s="15"/>
      <c r="I296" s="15"/>
      <c r="J296" s="15"/>
      <c r="K296" s="15"/>
      <c r="L296" s="15"/>
      <c r="M296" s="14"/>
      <c r="Q296" s="1" t="s">
        <v>540</v>
      </c>
    </row>
    <row r="297" spans="1:48" ht="30" customHeight="1" x14ac:dyDescent="0.3">
      <c r="A297" s="14"/>
      <c r="B297" s="14"/>
      <c r="C297" s="14"/>
      <c r="D297" s="14"/>
      <c r="E297" s="15"/>
      <c r="F297" s="15"/>
      <c r="G297" s="15"/>
      <c r="H297" s="15"/>
      <c r="I297" s="15"/>
      <c r="J297" s="15"/>
      <c r="K297" s="15"/>
      <c r="L297" s="15"/>
      <c r="M297" s="14"/>
      <c r="Q297" s="1" t="s">
        <v>540</v>
      </c>
    </row>
    <row r="298" spans="1:48" ht="30" customHeight="1" x14ac:dyDescent="0.3">
      <c r="A298" s="14"/>
      <c r="B298" s="14"/>
      <c r="C298" s="14"/>
      <c r="D298" s="14"/>
      <c r="E298" s="15"/>
      <c r="F298" s="15"/>
      <c r="G298" s="15"/>
      <c r="H298" s="15"/>
      <c r="I298" s="15"/>
      <c r="J298" s="15"/>
      <c r="K298" s="15"/>
      <c r="L298" s="15"/>
      <c r="M298" s="14"/>
      <c r="Q298" s="1" t="s">
        <v>540</v>
      </c>
    </row>
    <row r="299" spans="1:48" ht="30" customHeight="1" x14ac:dyDescent="0.3">
      <c r="A299" s="14"/>
      <c r="B299" s="14"/>
      <c r="C299" s="14"/>
      <c r="D299" s="14"/>
      <c r="E299" s="15"/>
      <c r="F299" s="15"/>
      <c r="G299" s="15"/>
      <c r="H299" s="15"/>
      <c r="I299" s="15"/>
      <c r="J299" s="15"/>
      <c r="K299" s="15"/>
      <c r="L299" s="15"/>
      <c r="M299" s="14"/>
      <c r="Q299" s="1" t="s">
        <v>540</v>
      </c>
    </row>
    <row r="300" spans="1:48" ht="30" customHeight="1" x14ac:dyDescent="0.3">
      <c r="A300" s="14"/>
      <c r="B300" s="14"/>
      <c r="C300" s="14"/>
      <c r="D300" s="14"/>
      <c r="E300" s="15"/>
      <c r="F300" s="15"/>
      <c r="G300" s="15"/>
      <c r="H300" s="15"/>
      <c r="I300" s="15"/>
      <c r="J300" s="15"/>
      <c r="K300" s="15"/>
      <c r="L300" s="15"/>
      <c r="M300" s="14"/>
      <c r="Q300" s="1" t="s">
        <v>540</v>
      </c>
    </row>
    <row r="301" spans="1:48" ht="30" customHeight="1" x14ac:dyDescent="0.3">
      <c r="A301" s="14"/>
      <c r="B301" s="14"/>
      <c r="C301" s="14"/>
      <c r="D301" s="14"/>
      <c r="E301" s="15"/>
      <c r="F301" s="15"/>
      <c r="G301" s="15"/>
      <c r="H301" s="15"/>
      <c r="I301" s="15"/>
      <c r="J301" s="15"/>
      <c r="K301" s="15"/>
      <c r="L301" s="15"/>
      <c r="M301" s="14"/>
      <c r="Q301" s="1" t="s">
        <v>540</v>
      </c>
    </row>
    <row r="302" spans="1:48" ht="30" customHeight="1" x14ac:dyDescent="0.3">
      <c r="A302" s="14"/>
      <c r="B302" s="14"/>
      <c r="C302" s="14"/>
      <c r="D302" s="14"/>
      <c r="E302" s="15"/>
      <c r="F302" s="15"/>
      <c r="G302" s="15"/>
      <c r="H302" s="15"/>
      <c r="I302" s="15"/>
      <c r="J302" s="15"/>
      <c r="K302" s="15"/>
      <c r="L302" s="15"/>
      <c r="M302" s="14"/>
      <c r="Q302" s="1" t="s">
        <v>540</v>
      </c>
    </row>
    <row r="303" spans="1:48" ht="30" customHeight="1" x14ac:dyDescent="0.3">
      <c r="A303" s="14"/>
      <c r="B303" s="14"/>
      <c r="C303" s="14"/>
      <c r="D303" s="14"/>
      <c r="E303" s="15"/>
      <c r="F303" s="15"/>
      <c r="G303" s="15"/>
      <c r="H303" s="15"/>
      <c r="I303" s="15"/>
      <c r="J303" s="15"/>
      <c r="K303" s="15"/>
      <c r="L303" s="15"/>
      <c r="M303" s="14"/>
      <c r="Q303" s="1" t="s">
        <v>540</v>
      </c>
    </row>
    <row r="304" spans="1:48" ht="30" customHeight="1" x14ac:dyDescent="0.3">
      <c r="A304" s="14"/>
      <c r="B304" s="14"/>
      <c r="C304" s="14"/>
      <c r="D304" s="14"/>
      <c r="E304" s="15"/>
      <c r="F304" s="15"/>
      <c r="G304" s="15"/>
      <c r="H304" s="15"/>
      <c r="I304" s="15"/>
      <c r="J304" s="15"/>
      <c r="K304" s="15"/>
      <c r="L304" s="15"/>
      <c r="M304" s="14"/>
      <c r="Q304" s="1" t="s">
        <v>540</v>
      </c>
    </row>
    <row r="305" spans="1:48" ht="30" customHeight="1" x14ac:dyDescent="0.3">
      <c r="A305" s="14"/>
      <c r="B305" s="14"/>
      <c r="C305" s="14"/>
      <c r="D305" s="14"/>
      <c r="E305" s="15"/>
      <c r="F305" s="15"/>
      <c r="G305" s="15"/>
      <c r="H305" s="15"/>
      <c r="I305" s="15"/>
      <c r="J305" s="15"/>
      <c r="K305" s="15"/>
      <c r="L305" s="15"/>
      <c r="M305" s="14"/>
      <c r="Q305" s="1" t="s">
        <v>540</v>
      </c>
    </row>
    <row r="306" spans="1:48" ht="30" customHeight="1" x14ac:dyDescent="0.3">
      <c r="A306" s="14"/>
      <c r="B306" s="14"/>
      <c r="C306" s="14"/>
      <c r="D306" s="14"/>
      <c r="E306" s="15"/>
      <c r="F306" s="15"/>
      <c r="G306" s="15"/>
      <c r="H306" s="15"/>
      <c r="I306" s="15"/>
      <c r="J306" s="15"/>
      <c r="K306" s="15"/>
      <c r="L306" s="15"/>
      <c r="M306" s="14"/>
      <c r="Q306" s="1" t="s">
        <v>540</v>
      </c>
    </row>
    <row r="307" spans="1:48" ht="30" customHeight="1" x14ac:dyDescent="0.3">
      <c r="A307" s="14"/>
      <c r="B307" s="14"/>
      <c r="C307" s="14"/>
      <c r="D307" s="14"/>
      <c r="E307" s="15"/>
      <c r="F307" s="15"/>
      <c r="G307" s="15"/>
      <c r="H307" s="15"/>
      <c r="I307" s="15"/>
      <c r="J307" s="15"/>
      <c r="K307" s="15"/>
      <c r="L307" s="15"/>
      <c r="M307" s="14"/>
      <c r="Q307" s="1" t="s">
        <v>540</v>
      </c>
    </row>
    <row r="308" spans="1:48" ht="30" customHeight="1" x14ac:dyDescent="0.3">
      <c r="A308" s="14"/>
      <c r="B308" s="14"/>
      <c r="C308" s="14"/>
      <c r="D308" s="14"/>
      <c r="E308" s="15"/>
      <c r="F308" s="15"/>
      <c r="G308" s="15"/>
      <c r="H308" s="15"/>
      <c r="I308" s="15"/>
      <c r="J308" s="15"/>
      <c r="K308" s="15"/>
      <c r="L308" s="15"/>
      <c r="M308" s="14"/>
      <c r="Q308" s="1" t="s">
        <v>540</v>
      </c>
    </row>
    <row r="309" spans="1:48" ht="30" customHeight="1" x14ac:dyDescent="0.3">
      <c r="A309" s="14"/>
      <c r="B309" s="14"/>
      <c r="C309" s="14"/>
      <c r="D309" s="14"/>
      <c r="E309" s="15"/>
      <c r="F309" s="15"/>
      <c r="G309" s="15"/>
      <c r="H309" s="15"/>
      <c r="I309" s="15"/>
      <c r="J309" s="15"/>
      <c r="K309" s="15"/>
      <c r="L309" s="15"/>
      <c r="M309" s="14"/>
      <c r="Q309" s="1" t="s">
        <v>540</v>
      </c>
    </row>
    <row r="310" spans="1:48" ht="30" customHeight="1" x14ac:dyDescent="0.3">
      <c r="A310" s="14"/>
      <c r="B310" s="14"/>
      <c r="C310" s="14"/>
      <c r="D310" s="14"/>
      <c r="E310" s="15"/>
      <c r="F310" s="15"/>
      <c r="G310" s="15"/>
      <c r="H310" s="15"/>
      <c r="I310" s="15"/>
      <c r="J310" s="15"/>
      <c r="K310" s="15"/>
      <c r="L310" s="15"/>
      <c r="M310" s="14"/>
      <c r="Q310" s="1" t="s">
        <v>540</v>
      </c>
    </row>
    <row r="311" spans="1:48" ht="30" customHeight="1" x14ac:dyDescent="0.3">
      <c r="A311" s="14"/>
      <c r="B311" s="14"/>
      <c r="C311" s="14"/>
      <c r="D311" s="14"/>
      <c r="E311" s="15"/>
      <c r="F311" s="15"/>
      <c r="G311" s="15"/>
      <c r="H311" s="15"/>
      <c r="I311" s="15"/>
      <c r="J311" s="15"/>
      <c r="K311" s="15"/>
      <c r="L311" s="15"/>
      <c r="M311" s="14"/>
      <c r="Q311" s="1" t="s">
        <v>540</v>
      </c>
    </row>
    <row r="312" spans="1:48" ht="30" customHeight="1" x14ac:dyDescent="0.3">
      <c r="A312" s="14"/>
      <c r="B312" s="14"/>
      <c r="C312" s="14"/>
      <c r="D312" s="14"/>
      <c r="E312" s="15"/>
      <c r="F312" s="15"/>
      <c r="G312" s="15"/>
      <c r="H312" s="15"/>
      <c r="I312" s="15"/>
      <c r="J312" s="15"/>
      <c r="K312" s="15"/>
      <c r="L312" s="15"/>
      <c r="M312" s="14"/>
      <c r="Q312" s="1" t="s">
        <v>540</v>
      </c>
    </row>
    <row r="313" spans="1:48" ht="30" customHeight="1" x14ac:dyDescent="0.3">
      <c r="A313" s="14"/>
      <c r="B313" s="14"/>
      <c r="C313" s="14"/>
      <c r="D313" s="14"/>
      <c r="E313" s="15"/>
      <c r="F313" s="15"/>
      <c r="G313" s="15"/>
      <c r="H313" s="15"/>
      <c r="I313" s="15"/>
      <c r="J313" s="15"/>
      <c r="K313" s="15"/>
      <c r="L313" s="15"/>
      <c r="M313" s="14"/>
      <c r="Q313" s="1" t="s">
        <v>540</v>
      </c>
    </row>
    <row r="314" spans="1:48" ht="30" customHeight="1" x14ac:dyDescent="0.3">
      <c r="A314" s="14"/>
      <c r="B314" s="14"/>
      <c r="C314" s="14"/>
      <c r="D314" s="14"/>
      <c r="E314" s="15"/>
      <c r="F314" s="15"/>
      <c r="G314" s="15"/>
      <c r="H314" s="15"/>
      <c r="I314" s="15"/>
      <c r="J314" s="15"/>
      <c r="K314" s="15"/>
      <c r="L314" s="15"/>
      <c r="M314" s="14"/>
      <c r="Q314" s="1" t="s">
        <v>540</v>
      </c>
    </row>
    <row r="315" spans="1:48" ht="30" customHeight="1" x14ac:dyDescent="0.3">
      <c r="A315" s="16" t="s">
        <v>91</v>
      </c>
      <c r="B315" s="14"/>
      <c r="C315" s="14"/>
      <c r="D315" s="14"/>
      <c r="E315" s="15"/>
      <c r="F315" s="15">
        <f>SUMIF(Q291:Q314,"010111",F291:F314)</f>
        <v>0</v>
      </c>
      <c r="G315" s="15"/>
      <c r="H315" s="15">
        <f>SUMIF(Q291:Q314,"010111",H291:H314)</f>
        <v>0</v>
      </c>
      <c r="I315" s="15"/>
      <c r="J315" s="15">
        <f>SUMIF(Q291:Q314,"010111",J291:J314)</f>
        <v>0</v>
      </c>
      <c r="K315" s="15"/>
      <c r="L315" s="15">
        <f>SUMIF(Q291:Q314,"010111",L291:L314)</f>
        <v>0</v>
      </c>
      <c r="M315" s="14"/>
      <c r="N315" t="s">
        <v>92</v>
      </c>
    </row>
    <row r="316" spans="1:48" ht="30" customHeight="1" x14ac:dyDescent="0.3">
      <c r="A316" s="16" t="s">
        <v>550</v>
      </c>
      <c r="B316" s="16" t="s">
        <v>52</v>
      </c>
      <c r="C316" s="14"/>
      <c r="D316" s="14"/>
      <c r="E316" s="15"/>
      <c r="F316" s="15"/>
      <c r="G316" s="15"/>
      <c r="H316" s="15"/>
      <c r="I316" s="15"/>
      <c r="J316" s="15"/>
      <c r="K316" s="15"/>
      <c r="L316" s="15"/>
      <c r="M316" s="14"/>
      <c r="N316" s="3"/>
      <c r="O316" s="3"/>
      <c r="P316" s="3"/>
      <c r="Q316" s="2" t="s">
        <v>551</v>
      </c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</row>
    <row r="317" spans="1:48" ht="30" customHeight="1" x14ac:dyDescent="0.3">
      <c r="A317" s="16" t="s">
        <v>552</v>
      </c>
      <c r="B317" s="16" t="s">
        <v>553</v>
      </c>
      <c r="C317" s="16" t="s">
        <v>363</v>
      </c>
      <c r="D317" s="14">
        <v>1</v>
      </c>
      <c r="E317" s="15">
        <f>TRUNC(일위대가목록!E158,0)</f>
        <v>0</v>
      </c>
      <c r="F317" s="15">
        <f>TRUNC(E317*D317, 0)</f>
        <v>0</v>
      </c>
      <c r="G317" s="15">
        <f>TRUNC(일위대가목록!F158,0)</f>
        <v>0</v>
      </c>
      <c r="H317" s="15">
        <f>TRUNC(G317*D317, 0)</f>
        <v>0</v>
      </c>
      <c r="I317" s="15">
        <f>TRUNC(일위대가목록!G158,0)</f>
        <v>0</v>
      </c>
      <c r="J317" s="15">
        <f>TRUNC(I317*D317, 0)</f>
        <v>0</v>
      </c>
      <c r="K317" s="15">
        <f>TRUNC(E317+G317+I317, 0)</f>
        <v>0</v>
      </c>
      <c r="L317" s="15">
        <f>TRUNC(F317+H317+J317, 0)</f>
        <v>0</v>
      </c>
      <c r="M317" s="16" t="s">
        <v>554</v>
      </c>
      <c r="N317" s="2" t="s">
        <v>555</v>
      </c>
      <c r="O317" s="2" t="s">
        <v>52</v>
      </c>
      <c r="P317" s="2" t="s">
        <v>52</v>
      </c>
      <c r="Q317" s="2" t="s">
        <v>551</v>
      </c>
      <c r="R317" s="2" t="s">
        <v>63</v>
      </c>
      <c r="S317" s="2" t="s">
        <v>64</v>
      </c>
      <c r="T317" s="2" t="s">
        <v>64</v>
      </c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2" t="s">
        <v>52</v>
      </c>
      <c r="AS317" s="2" t="s">
        <v>52</v>
      </c>
      <c r="AT317" s="3"/>
      <c r="AU317" s="2" t="s">
        <v>556</v>
      </c>
      <c r="AV317" s="3">
        <v>292</v>
      </c>
    </row>
    <row r="318" spans="1:48" ht="30" customHeight="1" x14ac:dyDescent="0.3">
      <c r="A318" s="16" t="s">
        <v>557</v>
      </c>
      <c r="B318" s="16" t="s">
        <v>558</v>
      </c>
      <c r="C318" s="16" t="s">
        <v>363</v>
      </c>
      <c r="D318" s="14">
        <v>1</v>
      </c>
      <c r="E318" s="15">
        <f>TRUNC(일위대가목록!E159,0)</f>
        <v>0</v>
      </c>
      <c r="F318" s="15">
        <f>TRUNC(E318*D318, 0)</f>
        <v>0</v>
      </c>
      <c r="G318" s="15">
        <f>TRUNC(일위대가목록!F159,0)</f>
        <v>0</v>
      </c>
      <c r="H318" s="15">
        <f>TRUNC(G318*D318, 0)</f>
        <v>0</v>
      </c>
      <c r="I318" s="15">
        <f>TRUNC(일위대가목록!G159,0)</f>
        <v>0</v>
      </c>
      <c r="J318" s="15">
        <f>TRUNC(I318*D318, 0)</f>
        <v>0</v>
      </c>
      <c r="K318" s="15">
        <f>TRUNC(E318+G318+I318, 0)</f>
        <v>0</v>
      </c>
      <c r="L318" s="15">
        <f>TRUNC(F318+H318+J318, 0)</f>
        <v>0</v>
      </c>
      <c r="M318" s="16" t="s">
        <v>559</v>
      </c>
      <c r="N318" s="2" t="s">
        <v>560</v>
      </c>
      <c r="O318" s="2" t="s">
        <v>52</v>
      </c>
      <c r="P318" s="2" t="s">
        <v>52</v>
      </c>
      <c r="Q318" s="2" t="s">
        <v>551</v>
      </c>
      <c r="R318" s="2" t="s">
        <v>63</v>
      </c>
      <c r="S318" s="2" t="s">
        <v>64</v>
      </c>
      <c r="T318" s="2" t="s">
        <v>64</v>
      </c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2" t="s">
        <v>52</v>
      </c>
      <c r="AS318" s="2" t="s">
        <v>52</v>
      </c>
      <c r="AT318" s="3"/>
      <c r="AU318" s="2" t="s">
        <v>561</v>
      </c>
      <c r="AV318" s="3">
        <v>293</v>
      </c>
    </row>
    <row r="319" spans="1:48" ht="30" customHeight="1" x14ac:dyDescent="0.3">
      <c r="A319" s="14"/>
      <c r="B319" s="14"/>
      <c r="C319" s="14"/>
      <c r="D319" s="14"/>
      <c r="E319" s="15"/>
      <c r="F319" s="15"/>
      <c r="G319" s="15"/>
      <c r="H319" s="15"/>
      <c r="I319" s="15"/>
      <c r="J319" s="15"/>
      <c r="K319" s="15"/>
      <c r="L319" s="15"/>
      <c r="M319" s="14"/>
      <c r="Q319" s="1" t="s">
        <v>551</v>
      </c>
    </row>
    <row r="320" spans="1:48" ht="30" customHeight="1" x14ac:dyDescent="0.3">
      <c r="A320" s="14"/>
      <c r="B320" s="14"/>
      <c r="C320" s="14"/>
      <c r="D320" s="14"/>
      <c r="E320" s="15"/>
      <c r="F320" s="15"/>
      <c r="G320" s="15"/>
      <c r="H320" s="15"/>
      <c r="I320" s="15"/>
      <c r="J320" s="15"/>
      <c r="K320" s="15"/>
      <c r="L320" s="15"/>
      <c r="M320" s="14"/>
      <c r="Q320" s="1" t="s">
        <v>551</v>
      </c>
    </row>
    <row r="321" spans="1:17" ht="30" customHeight="1" x14ac:dyDescent="0.3">
      <c r="A321" s="14"/>
      <c r="B321" s="14"/>
      <c r="C321" s="14"/>
      <c r="D321" s="14"/>
      <c r="E321" s="15"/>
      <c r="F321" s="15"/>
      <c r="G321" s="15"/>
      <c r="H321" s="15"/>
      <c r="I321" s="15"/>
      <c r="J321" s="15"/>
      <c r="K321" s="15"/>
      <c r="L321" s="15"/>
      <c r="M321" s="14"/>
      <c r="Q321" s="1" t="s">
        <v>551</v>
      </c>
    </row>
    <row r="322" spans="1:17" ht="30" customHeight="1" x14ac:dyDescent="0.3">
      <c r="A322" s="14"/>
      <c r="B322" s="14"/>
      <c r="C322" s="14"/>
      <c r="D322" s="14"/>
      <c r="E322" s="15"/>
      <c r="F322" s="15"/>
      <c r="G322" s="15"/>
      <c r="H322" s="15"/>
      <c r="I322" s="15"/>
      <c r="J322" s="15"/>
      <c r="K322" s="15"/>
      <c r="L322" s="15"/>
      <c r="M322" s="14"/>
      <c r="Q322" s="1" t="s">
        <v>551</v>
      </c>
    </row>
    <row r="323" spans="1:17" ht="30" customHeight="1" x14ac:dyDescent="0.3">
      <c r="A323" s="14"/>
      <c r="B323" s="14"/>
      <c r="C323" s="14"/>
      <c r="D323" s="14"/>
      <c r="E323" s="15"/>
      <c r="F323" s="15"/>
      <c r="G323" s="15"/>
      <c r="H323" s="15"/>
      <c r="I323" s="15"/>
      <c r="J323" s="15"/>
      <c r="K323" s="15"/>
      <c r="L323" s="15"/>
      <c r="M323" s="14"/>
      <c r="Q323" s="1" t="s">
        <v>551</v>
      </c>
    </row>
    <row r="324" spans="1:17" ht="30" customHeight="1" x14ac:dyDescent="0.3">
      <c r="A324" s="14"/>
      <c r="B324" s="14"/>
      <c r="C324" s="14"/>
      <c r="D324" s="14"/>
      <c r="E324" s="15"/>
      <c r="F324" s="15"/>
      <c r="G324" s="15"/>
      <c r="H324" s="15"/>
      <c r="I324" s="15"/>
      <c r="J324" s="15"/>
      <c r="K324" s="15"/>
      <c r="L324" s="15"/>
      <c r="M324" s="14"/>
      <c r="Q324" s="1" t="s">
        <v>551</v>
      </c>
    </row>
    <row r="325" spans="1:17" ht="30" customHeight="1" x14ac:dyDescent="0.3">
      <c r="A325" s="14"/>
      <c r="B325" s="14"/>
      <c r="C325" s="14"/>
      <c r="D325" s="14"/>
      <c r="E325" s="15"/>
      <c r="F325" s="15"/>
      <c r="G325" s="15"/>
      <c r="H325" s="15"/>
      <c r="I325" s="15"/>
      <c r="J325" s="15"/>
      <c r="K325" s="15"/>
      <c r="L325" s="15"/>
      <c r="M325" s="14"/>
      <c r="Q325" s="1" t="s">
        <v>551</v>
      </c>
    </row>
    <row r="326" spans="1:17" ht="30" customHeight="1" x14ac:dyDescent="0.3">
      <c r="A326" s="14"/>
      <c r="B326" s="14"/>
      <c r="C326" s="14"/>
      <c r="D326" s="14"/>
      <c r="E326" s="15"/>
      <c r="F326" s="15"/>
      <c r="G326" s="15"/>
      <c r="H326" s="15"/>
      <c r="I326" s="15"/>
      <c r="J326" s="15"/>
      <c r="K326" s="15"/>
      <c r="L326" s="15"/>
      <c r="M326" s="14"/>
      <c r="Q326" s="1" t="s">
        <v>551</v>
      </c>
    </row>
    <row r="327" spans="1:17" ht="30" customHeight="1" x14ac:dyDescent="0.3">
      <c r="A327" s="14"/>
      <c r="B327" s="14"/>
      <c r="C327" s="14"/>
      <c r="D327" s="14"/>
      <c r="E327" s="15"/>
      <c r="F327" s="15"/>
      <c r="G327" s="15"/>
      <c r="H327" s="15"/>
      <c r="I327" s="15"/>
      <c r="J327" s="15"/>
      <c r="K327" s="15"/>
      <c r="L327" s="15"/>
      <c r="M327" s="14"/>
      <c r="Q327" s="1" t="s">
        <v>551</v>
      </c>
    </row>
    <row r="328" spans="1:17" ht="30" customHeight="1" x14ac:dyDescent="0.3">
      <c r="A328" s="14"/>
      <c r="B328" s="14"/>
      <c r="C328" s="14"/>
      <c r="D328" s="14"/>
      <c r="E328" s="15"/>
      <c r="F328" s="15"/>
      <c r="G328" s="15"/>
      <c r="H328" s="15"/>
      <c r="I328" s="15"/>
      <c r="J328" s="15"/>
      <c r="K328" s="15"/>
      <c r="L328" s="15"/>
      <c r="M328" s="14"/>
      <c r="Q328" s="1" t="s">
        <v>551</v>
      </c>
    </row>
    <row r="329" spans="1:17" ht="30" customHeight="1" x14ac:dyDescent="0.3">
      <c r="A329" s="14"/>
      <c r="B329" s="14"/>
      <c r="C329" s="14"/>
      <c r="D329" s="14"/>
      <c r="E329" s="15"/>
      <c r="F329" s="15"/>
      <c r="G329" s="15"/>
      <c r="H329" s="15"/>
      <c r="I329" s="15"/>
      <c r="J329" s="15"/>
      <c r="K329" s="15"/>
      <c r="L329" s="15"/>
      <c r="M329" s="14"/>
      <c r="Q329" s="1" t="s">
        <v>551</v>
      </c>
    </row>
    <row r="330" spans="1:17" ht="30" customHeight="1" x14ac:dyDescent="0.3">
      <c r="A330" s="14"/>
      <c r="B330" s="14"/>
      <c r="C330" s="14"/>
      <c r="D330" s="14"/>
      <c r="E330" s="15"/>
      <c r="F330" s="15"/>
      <c r="G330" s="15"/>
      <c r="H330" s="15"/>
      <c r="I330" s="15"/>
      <c r="J330" s="15"/>
      <c r="K330" s="15"/>
      <c r="L330" s="15"/>
      <c r="M330" s="14"/>
      <c r="Q330" s="1" t="s">
        <v>551</v>
      </c>
    </row>
    <row r="331" spans="1:17" ht="30" customHeight="1" x14ac:dyDescent="0.3">
      <c r="A331" s="14"/>
      <c r="B331" s="14"/>
      <c r="C331" s="14"/>
      <c r="D331" s="14"/>
      <c r="E331" s="15"/>
      <c r="F331" s="15"/>
      <c r="G331" s="15"/>
      <c r="H331" s="15"/>
      <c r="I331" s="15"/>
      <c r="J331" s="15"/>
      <c r="K331" s="15"/>
      <c r="L331" s="15"/>
      <c r="M331" s="14"/>
      <c r="Q331" s="1" t="s">
        <v>551</v>
      </c>
    </row>
    <row r="332" spans="1:17" ht="30" customHeight="1" x14ac:dyDescent="0.3">
      <c r="A332" s="14"/>
      <c r="B332" s="14"/>
      <c r="C332" s="14"/>
      <c r="D332" s="14"/>
      <c r="E332" s="15"/>
      <c r="F332" s="15"/>
      <c r="G332" s="15"/>
      <c r="H332" s="15"/>
      <c r="I332" s="15"/>
      <c r="J332" s="15"/>
      <c r="K332" s="15"/>
      <c r="L332" s="15"/>
      <c r="M332" s="14"/>
      <c r="Q332" s="1" t="s">
        <v>551</v>
      </c>
    </row>
    <row r="333" spans="1:17" ht="30" customHeight="1" x14ac:dyDescent="0.3">
      <c r="A333" s="14"/>
      <c r="B333" s="14"/>
      <c r="C333" s="14"/>
      <c r="D333" s="14"/>
      <c r="E333" s="15"/>
      <c r="F333" s="15"/>
      <c r="G333" s="15"/>
      <c r="H333" s="15"/>
      <c r="I333" s="15"/>
      <c r="J333" s="15"/>
      <c r="K333" s="15"/>
      <c r="L333" s="15"/>
      <c r="M333" s="14"/>
      <c r="Q333" s="1" t="s">
        <v>551</v>
      </c>
    </row>
    <row r="334" spans="1:17" ht="30" customHeight="1" x14ac:dyDescent="0.3">
      <c r="A334" s="14"/>
      <c r="B334" s="14"/>
      <c r="C334" s="14"/>
      <c r="D334" s="14"/>
      <c r="E334" s="15"/>
      <c r="F334" s="15"/>
      <c r="G334" s="15"/>
      <c r="H334" s="15"/>
      <c r="I334" s="15"/>
      <c r="J334" s="15"/>
      <c r="K334" s="15"/>
      <c r="L334" s="15"/>
      <c r="M334" s="14"/>
      <c r="Q334" s="1" t="s">
        <v>551</v>
      </c>
    </row>
    <row r="335" spans="1:17" ht="30" customHeight="1" x14ac:dyDescent="0.3">
      <c r="A335" s="14"/>
      <c r="B335" s="14"/>
      <c r="C335" s="14"/>
      <c r="D335" s="14"/>
      <c r="E335" s="15"/>
      <c r="F335" s="15"/>
      <c r="G335" s="15"/>
      <c r="H335" s="15"/>
      <c r="I335" s="15"/>
      <c r="J335" s="15"/>
      <c r="K335" s="15"/>
      <c r="L335" s="15"/>
      <c r="M335" s="14"/>
      <c r="Q335" s="1" t="s">
        <v>551</v>
      </c>
    </row>
    <row r="336" spans="1:17" ht="30" customHeight="1" x14ac:dyDescent="0.3">
      <c r="A336" s="14"/>
      <c r="B336" s="14"/>
      <c r="C336" s="14"/>
      <c r="D336" s="14"/>
      <c r="E336" s="15"/>
      <c r="F336" s="15"/>
      <c r="G336" s="15"/>
      <c r="H336" s="15"/>
      <c r="I336" s="15"/>
      <c r="J336" s="15"/>
      <c r="K336" s="15"/>
      <c r="L336" s="15"/>
      <c r="M336" s="14"/>
      <c r="Q336" s="1" t="s">
        <v>551</v>
      </c>
    </row>
    <row r="337" spans="1:48" ht="30" customHeight="1" x14ac:dyDescent="0.3">
      <c r="A337" s="14"/>
      <c r="B337" s="14"/>
      <c r="C337" s="14"/>
      <c r="D337" s="14"/>
      <c r="E337" s="15"/>
      <c r="F337" s="15"/>
      <c r="G337" s="15"/>
      <c r="H337" s="15"/>
      <c r="I337" s="15"/>
      <c r="J337" s="15"/>
      <c r="K337" s="15"/>
      <c r="L337" s="15"/>
      <c r="M337" s="14"/>
      <c r="Q337" s="1" t="s">
        <v>551</v>
      </c>
    </row>
    <row r="338" spans="1:48" ht="30" customHeight="1" x14ac:dyDescent="0.3">
      <c r="A338" s="14"/>
      <c r="B338" s="14"/>
      <c r="C338" s="14"/>
      <c r="D338" s="14"/>
      <c r="E338" s="15"/>
      <c r="F338" s="15"/>
      <c r="G338" s="15"/>
      <c r="H338" s="15"/>
      <c r="I338" s="15"/>
      <c r="J338" s="15"/>
      <c r="K338" s="15"/>
      <c r="L338" s="15"/>
      <c r="M338" s="14"/>
      <c r="Q338" s="1" t="s">
        <v>551</v>
      </c>
    </row>
    <row r="339" spans="1:48" ht="30" customHeight="1" x14ac:dyDescent="0.3">
      <c r="A339" s="14"/>
      <c r="B339" s="14"/>
      <c r="C339" s="14"/>
      <c r="D339" s="14"/>
      <c r="E339" s="15"/>
      <c r="F339" s="15"/>
      <c r="G339" s="15"/>
      <c r="H339" s="15"/>
      <c r="I339" s="15"/>
      <c r="J339" s="15"/>
      <c r="K339" s="15"/>
      <c r="L339" s="15"/>
      <c r="M339" s="14"/>
      <c r="Q339" s="1" t="s">
        <v>551</v>
      </c>
    </row>
    <row r="340" spans="1:48" ht="30" customHeight="1" x14ac:dyDescent="0.3">
      <c r="A340" s="14"/>
      <c r="B340" s="14"/>
      <c r="C340" s="14"/>
      <c r="D340" s="14"/>
      <c r="E340" s="15"/>
      <c r="F340" s="15"/>
      <c r="G340" s="15"/>
      <c r="H340" s="15"/>
      <c r="I340" s="15"/>
      <c r="J340" s="15"/>
      <c r="K340" s="15"/>
      <c r="L340" s="15"/>
      <c r="M340" s="14"/>
      <c r="Q340" s="1" t="s">
        <v>551</v>
      </c>
    </row>
    <row r="341" spans="1:48" ht="30" customHeight="1" x14ac:dyDescent="0.3">
      <c r="A341" s="16" t="s">
        <v>91</v>
      </c>
      <c r="B341" s="14"/>
      <c r="C341" s="14"/>
      <c r="D341" s="14"/>
      <c r="E341" s="15"/>
      <c r="F341" s="15">
        <f>SUMIF(Q317:Q340,"010112",F317:F340)</f>
        <v>0</v>
      </c>
      <c r="G341" s="15"/>
      <c r="H341" s="15">
        <f>SUMIF(Q317:Q340,"010112",H317:H340)</f>
        <v>0</v>
      </c>
      <c r="I341" s="15"/>
      <c r="J341" s="15">
        <f>SUMIF(Q317:Q340,"010112",J317:J340)</f>
        <v>0</v>
      </c>
      <c r="K341" s="15"/>
      <c r="L341" s="15">
        <f>SUMIF(Q317:Q340,"010112",L317:L340)</f>
        <v>0</v>
      </c>
      <c r="M341" s="14"/>
      <c r="N341" t="s">
        <v>92</v>
      </c>
    </row>
    <row r="342" spans="1:48" ht="30" customHeight="1" x14ac:dyDescent="0.3">
      <c r="A342" s="16" t="s">
        <v>562</v>
      </c>
      <c r="B342" s="16" t="s">
        <v>52</v>
      </c>
      <c r="C342" s="14"/>
      <c r="D342" s="14"/>
      <c r="E342" s="15"/>
      <c r="F342" s="15"/>
      <c r="G342" s="15"/>
      <c r="H342" s="15"/>
      <c r="I342" s="15"/>
      <c r="J342" s="15"/>
      <c r="K342" s="15"/>
      <c r="L342" s="15"/>
      <c r="M342" s="14"/>
      <c r="N342" s="3"/>
      <c r="O342" s="3"/>
      <c r="P342" s="3"/>
      <c r="Q342" s="2" t="s">
        <v>563</v>
      </c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</row>
    <row r="343" spans="1:48" ht="30" customHeight="1" x14ac:dyDescent="0.3">
      <c r="A343" s="16" t="s">
        <v>564</v>
      </c>
      <c r="B343" s="16" t="s">
        <v>565</v>
      </c>
      <c r="C343" s="16" t="s">
        <v>363</v>
      </c>
      <c r="D343" s="14">
        <v>1</v>
      </c>
      <c r="E343" s="15">
        <f>TRUNC(단가대비표!O203,0)</f>
        <v>0</v>
      </c>
      <c r="F343" s="15">
        <f t="shared" ref="F343:F352" si="30">TRUNC(E343*D343, 0)</f>
        <v>0</v>
      </c>
      <c r="G343" s="15">
        <f>TRUNC(단가대비표!P203,0)</f>
        <v>0</v>
      </c>
      <c r="H343" s="15">
        <f t="shared" ref="H343:H352" si="31">TRUNC(G343*D343, 0)</f>
        <v>0</v>
      </c>
      <c r="I343" s="15">
        <f>TRUNC(단가대비표!V203,0)</f>
        <v>0</v>
      </c>
      <c r="J343" s="15">
        <f t="shared" ref="J343:J352" si="32">TRUNC(I343*D343, 0)</f>
        <v>0</v>
      </c>
      <c r="K343" s="15">
        <f t="shared" ref="K343:K352" si="33">TRUNC(E343+G343+I343, 0)</f>
        <v>0</v>
      </c>
      <c r="L343" s="15">
        <f t="shared" ref="L343:L352" si="34">TRUNC(F343+H343+J343, 0)</f>
        <v>0</v>
      </c>
      <c r="M343" s="16" t="s">
        <v>566</v>
      </c>
      <c r="N343" s="2" t="s">
        <v>567</v>
      </c>
      <c r="O343" s="2" t="s">
        <v>52</v>
      </c>
      <c r="P343" s="2" t="s">
        <v>52</v>
      </c>
      <c r="Q343" s="2" t="s">
        <v>563</v>
      </c>
      <c r="R343" s="2" t="s">
        <v>64</v>
      </c>
      <c r="S343" s="2" t="s">
        <v>64</v>
      </c>
      <c r="T343" s="2" t="s">
        <v>63</v>
      </c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2" t="s">
        <v>52</v>
      </c>
      <c r="AS343" s="2" t="s">
        <v>52</v>
      </c>
      <c r="AT343" s="3"/>
      <c r="AU343" s="2" t="s">
        <v>568</v>
      </c>
      <c r="AV343" s="3">
        <v>744</v>
      </c>
    </row>
    <row r="344" spans="1:48" ht="30" customHeight="1" x14ac:dyDescent="0.3">
      <c r="A344" s="16" t="s">
        <v>569</v>
      </c>
      <c r="B344" s="16" t="s">
        <v>52</v>
      </c>
      <c r="C344" s="16" t="s">
        <v>52</v>
      </c>
      <c r="D344" s="14"/>
      <c r="E344" s="15">
        <f>TRUNC(단가대비표!O194,0)</f>
        <v>0</v>
      </c>
      <c r="F344" s="15">
        <f t="shared" si="30"/>
        <v>0</v>
      </c>
      <c r="G344" s="15">
        <f>TRUNC(단가대비표!P194,0)</f>
        <v>0</v>
      </c>
      <c r="H344" s="15">
        <f t="shared" si="31"/>
        <v>0</v>
      </c>
      <c r="I344" s="15">
        <f>TRUNC(단가대비표!V194,0)</f>
        <v>0</v>
      </c>
      <c r="J344" s="15">
        <f t="shared" si="32"/>
        <v>0</v>
      </c>
      <c r="K344" s="15">
        <f t="shared" si="33"/>
        <v>0</v>
      </c>
      <c r="L344" s="15">
        <f t="shared" si="34"/>
        <v>0</v>
      </c>
      <c r="M344" s="16" t="s">
        <v>570</v>
      </c>
      <c r="N344" s="2" t="s">
        <v>571</v>
      </c>
      <c r="O344" s="2" t="s">
        <v>52</v>
      </c>
      <c r="P344" s="2" t="s">
        <v>52</v>
      </c>
      <c r="Q344" s="2" t="s">
        <v>563</v>
      </c>
      <c r="R344" s="2" t="s">
        <v>64</v>
      </c>
      <c r="S344" s="2" t="s">
        <v>64</v>
      </c>
      <c r="T344" s="2" t="s">
        <v>63</v>
      </c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2" t="s">
        <v>52</v>
      </c>
      <c r="AS344" s="2" t="s">
        <v>52</v>
      </c>
      <c r="AT344" s="3"/>
      <c r="AU344" s="2" t="s">
        <v>572</v>
      </c>
      <c r="AV344" s="3">
        <v>726</v>
      </c>
    </row>
    <row r="345" spans="1:48" ht="30" customHeight="1" x14ac:dyDescent="0.3">
      <c r="A345" s="16" t="s">
        <v>573</v>
      </c>
      <c r="B345" s="16" t="s">
        <v>574</v>
      </c>
      <c r="C345" s="16" t="s">
        <v>363</v>
      </c>
      <c r="D345" s="14">
        <v>18</v>
      </c>
      <c r="E345" s="15">
        <f>TRUNC(단가대비표!O195,0)</f>
        <v>0</v>
      </c>
      <c r="F345" s="15">
        <f t="shared" si="30"/>
        <v>0</v>
      </c>
      <c r="G345" s="15">
        <f>TRUNC(단가대비표!P195,0)</f>
        <v>0</v>
      </c>
      <c r="H345" s="15">
        <f t="shared" si="31"/>
        <v>0</v>
      </c>
      <c r="I345" s="15">
        <f>TRUNC(단가대비표!V195,0)</f>
        <v>0</v>
      </c>
      <c r="J345" s="15">
        <f t="shared" si="32"/>
        <v>0</v>
      </c>
      <c r="K345" s="15">
        <f t="shared" si="33"/>
        <v>0</v>
      </c>
      <c r="L345" s="15">
        <f t="shared" si="34"/>
        <v>0</v>
      </c>
      <c r="M345" s="16" t="s">
        <v>575</v>
      </c>
      <c r="N345" s="2" t="s">
        <v>576</v>
      </c>
      <c r="O345" s="2" t="s">
        <v>52</v>
      </c>
      <c r="P345" s="2" t="s">
        <v>52</v>
      </c>
      <c r="Q345" s="2" t="s">
        <v>563</v>
      </c>
      <c r="R345" s="2" t="s">
        <v>64</v>
      </c>
      <c r="S345" s="2" t="s">
        <v>64</v>
      </c>
      <c r="T345" s="2" t="s">
        <v>63</v>
      </c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2" t="s">
        <v>52</v>
      </c>
      <c r="AS345" s="2" t="s">
        <v>52</v>
      </c>
      <c r="AT345" s="3"/>
      <c r="AU345" s="2" t="s">
        <v>577</v>
      </c>
      <c r="AV345" s="3">
        <v>728</v>
      </c>
    </row>
    <row r="346" spans="1:48" ht="30" customHeight="1" x14ac:dyDescent="0.3">
      <c r="A346" s="16" t="s">
        <v>578</v>
      </c>
      <c r="B346" s="16" t="s">
        <v>52</v>
      </c>
      <c r="C346" s="16" t="s">
        <v>363</v>
      </c>
      <c r="D346" s="14">
        <v>18</v>
      </c>
      <c r="E346" s="15">
        <f>TRUNC(단가대비표!O196,0)</f>
        <v>0</v>
      </c>
      <c r="F346" s="15">
        <f t="shared" si="30"/>
        <v>0</v>
      </c>
      <c r="G346" s="15">
        <f>TRUNC(단가대비표!P196,0)</f>
        <v>0</v>
      </c>
      <c r="H346" s="15">
        <f t="shared" si="31"/>
        <v>0</v>
      </c>
      <c r="I346" s="15">
        <f>TRUNC(단가대비표!V196,0)</f>
        <v>0</v>
      </c>
      <c r="J346" s="15">
        <f t="shared" si="32"/>
        <v>0</v>
      </c>
      <c r="K346" s="15">
        <f t="shared" si="33"/>
        <v>0</v>
      </c>
      <c r="L346" s="15">
        <f t="shared" si="34"/>
        <v>0</v>
      </c>
      <c r="M346" s="16" t="s">
        <v>579</v>
      </c>
      <c r="N346" s="2" t="s">
        <v>580</v>
      </c>
      <c r="O346" s="2" t="s">
        <v>52</v>
      </c>
      <c r="P346" s="2" t="s">
        <v>52</v>
      </c>
      <c r="Q346" s="2" t="s">
        <v>563</v>
      </c>
      <c r="R346" s="2" t="s">
        <v>64</v>
      </c>
      <c r="S346" s="2" t="s">
        <v>64</v>
      </c>
      <c r="T346" s="2" t="s">
        <v>63</v>
      </c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2" t="s">
        <v>52</v>
      </c>
      <c r="AS346" s="2" t="s">
        <v>52</v>
      </c>
      <c r="AT346" s="3"/>
      <c r="AU346" s="2" t="s">
        <v>581</v>
      </c>
      <c r="AV346" s="3">
        <v>729</v>
      </c>
    </row>
    <row r="347" spans="1:48" ht="30" customHeight="1" x14ac:dyDescent="0.3">
      <c r="A347" s="16" t="s">
        <v>582</v>
      </c>
      <c r="B347" s="16" t="s">
        <v>52</v>
      </c>
      <c r="C347" s="16" t="s">
        <v>363</v>
      </c>
      <c r="D347" s="14">
        <v>18</v>
      </c>
      <c r="E347" s="15">
        <f>TRUNC(단가대비표!O197,0)</f>
        <v>0</v>
      </c>
      <c r="F347" s="15">
        <f t="shared" si="30"/>
        <v>0</v>
      </c>
      <c r="G347" s="15">
        <f>TRUNC(단가대비표!P197,0)</f>
        <v>0</v>
      </c>
      <c r="H347" s="15">
        <f t="shared" si="31"/>
        <v>0</v>
      </c>
      <c r="I347" s="15">
        <f>TRUNC(단가대비표!V197,0)</f>
        <v>0</v>
      </c>
      <c r="J347" s="15">
        <f t="shared" si="32"/>
        <v>0</v>
      </c>
      <c r="K347" s="15">
        <f t="shared" si="33"/>
        <v>0</v>
      </c>
      <c r="L347" s="15">
        <f t="shared" si="34"/>
        <v>0</v>
      </c>
      <c r="M347" s="16" t="s">
        <v>583</v>
      </c>
      <c r="N347" s="2" t="s">
        <v>584</v>
      </c>
      <c r="O347" s="2" t="s">
        <v>52</v>
      </c>
      <c r="P347" s="2" t="s">
        <v>52</v>
      </c>
      <c r="Q347" s="2" t="s">
        <v>563</v>
      </c>
      <c r="R347" s="2" t="s">
        <v>64</v>
      </c>
      <c r="S347" s="2" t="s">
        <v>64</v>
      </c>
      <c r="T347" s="2" t="s">
        <v>63</v>
      </c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2" t="s">
        <v>52</v>
      </c>
      <c r="AS347" s="2" t="s">
        <v>52</v>
      </c>
      <c r="AT347" s="3"/>
      <c r="AU347" s="2" t="s">
        <v>585</v>
      </c>
      <c r="AV347" s="3">
        <v>730</v>
      </c>
    </row>
    <row r="348" spans="1:48" ht="30" customHeight="1" x14ac:dyDescent="0.3">
      <c r="A348" s="16" t="s">
        <v>586</v>
      </c>
      <c r="B348" s="16" t="s">
        <v>52</v>
      </c>
      <c r="C348" s="16" t="s">
        <v>363</v>
      </c>
      <c r="D348" s="14">
        <v>1</v>
      </c>
      <c r="E348" s="15">
        <f>TRUNC(단가대비표!O198,0)</f>
        <v>0</v>
      </c>
      <c r="F348" s="15">
        <f t="shared" si="30"/>
        <v>0</v>
      </c>
      <c r="G348" s="15">
        <f>TRUNC(단가대비표!P198,0)</f>
        <v>0</v>
      </c>
      <c r="H348" s="15">
        <f t="shared" si="31"/>
        <v>0</v>
      </c>
      <c r="I348" s="15">
        <f>TRUNC(단가대비표!V198,0)</f>
        <v>0</v>
      </c>
      <c r="J348" s="15">
        <f t="shared" si="32"/>
        <v>0</v>
      </c>
      <c r="K348" s="15">
        <f t="shared" si="33"/>
        <v>0</v>
      </c>
      <c r="L348" s="15">
        <f t="shared" si="34"/>
        <v>0</v>
      </c>
      <c r="M348" s="16" t="s">
        <v>587</v>
      </c>
      <c r="N348" s="2" t="s">
        <v>588</v>
      </c>
      <c r="O348" s="2" t="s">
        <v>52</v>
      </c>
      <c r="P348" s="2" t="s">
        <v>52</v>
      </c>
      <c r="Q348" s="2" t="s">
        <v>563</v>
      </c>
      <c r="R348" s="2" t="s">
        <v>64</v>
      </c>
      <c r="S348" s="2" t="s">
        <v>64</v>
      </c>
      <c r="T348" s="2" t="s">
        <v>63</v>
      </c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2" t="s">
        <v>52</v>
      </c>
      <c r="AS348" s="2" t="s">
        <v>52</v>
      </c>
      <c r="AT348" s="3"/>
      <c r="AU348" s="2" t="s">
        <v>589</v>
      </c>
      <c r="AV348" s="3">
        <v>731</v>
      </c>
    </row>
    <row r="349" spans="1:48" ht="30" customHeight="1" x14ac:dyDescent="0.3">
      <c r="A349" s="16" t="s">
        <v>590</v>
      </c>
      <c r="B349" s="16" t="s">
        <v>52</v>
      </c>
      <c r="C349" s="16" t="s">
        <v>363</v>
      </c>
      <c r="D349" s="14">
        <v>3</v>
      </c>
      <c r="E349" s="15">
        <f>TRUNC(단가대비표!O199,0)</f>
        <v>0</v>
      </c>
      <c r="F349" s="15">
        <f t="shared" si="30"/>
        <v>0</v>
      </c>
      <c r="G349" s="15">
        <f>TRUNC(단가대비표!P199,0)</f>
        <v>0</v>
      </c>
      <c r="H349" s="15">
        <f t="shared" si="31"/>
        <v>0</v>
      </c>
      <c r="I349" s="15">
        <f>TRUNC(단가대비표!V199,0)</f>
        <v>0</v>
      </c>
      <c r="J349" s="15">
        <f t="shared" si="32"/>
        <v>0</v>
      </c>
      <c r="K349" s="15">
        <f t="shared" si="33"/>
        <v>0</v>
      </c>
      <c r="L349" s="15">
        <f t="shared" si="34"/>
        <v>0</v>
      </c>
      <c r="M349" s="16" t="s">
        <v>591</v>
      </c>
      <c r="N349" s="2" t="s">
        <v>592</v>
      </c>
      <c r="O349" s="2" t="s">
        <v>52</v>
      </c>
      <c r="P349" s="2" t="s">
        <v>52</v>
      </c>
      <c r="Q349" s="2" t="s">
        <v>563</v>
      </c>
      <c r="R349" s="2" t="s">
        <v>64</v>
      </c>
      <c r="S349" s="2" t="s">
        <v>64</v>
      </c>
      <c r="T349" s="2" t="s">
        <v>63</v>
      </c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2" t="s">
        <v>52</v>
      </c>
      <c r="AS349" s="2" t="s">
        <v>52</v>
      </c>
      <c r="AT349" s="3"/>
      <c r="AU349" s="2" t="s">
        <v>593</v>
      </c>
      <c r="AV349" s="3">
        <v>732</v>
      </c>
    </row>
    <row r="350" spans="1:48" ht="30" customHeight="1" x14ac:dyDescent="0.3">
      <c r="A350" s="16" t="s">
        <v>594</v>
      </c>
      <c r="B350" s="16" t="s">
        <v>52</v>
      </c>
      <c r="C350" s="16" t="s">
        <v>363</v>
      </c>
      <c r="D350" s="14">
        <v>18</v>
      </c>
      <c r="E350" s="15">
        <f>TRUNC(단가대비표!O200,0)</f>
        <v>0</v>
      </c>
      <c r="F350" s="15">
        <f t="shared" si="30"/>
        <v>0</v>
      </c>
      <c r="G350" s="15">
        <f>TRUNC(단가대비표!P200,0)</f>
        <v>0</v>
      </c>
      <c r="H350" s="15">
        <f t="shared" si="31"/>
        <v>0</v>
      </c>
      <c r="I350" s="15">
        <f>TRUNC(단가대비표!V200,0)</f>
        <v>0</v>
      </c>
      <c r="J350" s="15">
        <f t="shared" si="32"/>
        <v>0</v>
      </c>
      <c r="K350" s="15">
        <f t="shared" si="33"/>
        <v>0</v>
      </c>
      <c r="L350" s="15">
        <f t="shared" si="34"/>
        <v>0</v>
      </c>
      <c r="M350" s="16" t="s">
        <v>595</v>
      </c>
      <c r="N350" s="2" t="s">
        <v>596</v>
      </c>
      <c r="O350" s="2" t="s">
        <v>52</v>
      </c>
      <c r="P350" s="2" t="s">
        <v>52</v>
      </c>
      <c r="Q350" s="2" t="s">
        <v>563</v>
      </c>
      <c r="R350" s="2" t="s">
        <v>64</v>
      </c>
      <c r="S350" s="2" t="s">
        <v>64</v>
      </c>
      <c r="T350" s="2" t="s">
        <v>63</v>
      </c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2" t="s">
        <v>52</v>
      </c>
      <c r="AS350" s="2" t="s">
        <v>52</v>
      </c>
      <c r="AT350" s="3"/>
      <c r="AU350" s="2" t="s">
        <v>597</v>
      </c>
      <c r="AV350" s="3">
        <v>733</v>
      </c>
    </row>
    <row r="351" spans="1:48" ht="30" customHeight="1" x14ac:dyDescent="0.3">
      <c r="A351" s="16" t="s">
        <v>598</v>
      </c>
      <c r="B351" s="16" t="s">
        <v>52</v>
      </c>
      <c r="C351" s="16" t="s">
        <v>458</v>
      </c>
      <c r="D351" s="14">
        <v>1</v>
      </c>
      <c r="E351" s="15">
        <f>TRUNC(단가대비표!O201,0)</f>
        <v>0</v>
      </c>
      <c r="F351" s="15">
        <f t="shared" si="30"/>
        <v>0</v>
      </c>
      <c r="G351" s="15">
        <f>TRUNC(단가대비표!P201,0)</f>
        <v>0</v>
      </c>
      <c r="H351" s="15">
        <f t="shared" si="31"/>
        <v>0</v>
      </c>
      <c r="I351" s="15">
        <f>TRUNC(단가대비표!V201,0)</f>
        <v>0</v>
      </c>
      <c r="J351" s="15">
        <f t="shared" si="32"/>
        <v>0</v>
      </c>
      <c r="K351" s="15">
        <f t="shared" si="33"/>
        <v>0</v>
      </c>
      <c r="L351" s="15">
        <f t="shared" si="34"/>
        <v>0</v>
      </c>
      <c r="M351" s="16" t="s">
        <v>599</v>
      </c>
      <c r="N351" s="2" t="s">
        <v>600</v>
      </c>
      <c r="O351" s="2" t="s">
        <v>52</v>
      </c>
      <c r="P351" s="2" t="s">
        <v>52</v>
      </c>
      <c r="Q351" s="2" t="s">
        <v>563</v>
      </c>
      <c r="R351" s="2" t="s">
        <v>64</v>
      </c>
      <c r="S351" s="2" t="s">
        <v>64</v>
      </c>
      <c r="T351" s="2" t="s">
        <v>63</v>
      </c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2" t="s">
        <v>52</v>
      </c>
      <c r="AS351" s="2" t="s">
        <v>52</v>
      </c>
      <c r="AT351" s="3"/>
      <c r="AU351" s="2" t="s">
        <v>601</v>
      </c>
      <c r="AV351" s="3">
        <v>734</v>
      </c>
    </row>
    <row r="352" spans="1:48" ht="30" customHeight="1" x14ac:dyDescent="0.3">
      <c r="A352" s="16" t="s">
        <v>602</v>
      </c>
      <c r="B352" s="16" t="s">
        <v>52</v>
      </c>
      <c r="C352" s="16" t="s">
        <v>458</v>
      </c>
      <c r="D352" s="14">
        <v>-1</v>
      </c>
      <c r="E352" s="15">
        <f>TRUNC(단가대비표!O202,0)</f>
        <v>0</v>
      </c>
      <c r="F352" s="15">
        <f t="shared" si="30"/>
        <v>0</v>
      </c>
      <c r="G352" s="15">
        <f>TRUNC(단가대비표!P202,0)</f>
        <v>0</v>
      </c>
      <c r="H352" s="15">
        <f t="shared" si="31"/>
        <v>0</v>
      </c>
      <c r="I352" s="15">
        <f>TRUNC(단가대비표!V202,0)</f>
        <v>0</v>
      </c>
      <c r="J352" s="15">
        <f t="shared" si="32"/>
        <v>0</v>
      </c>
      <c r="K352" s="15">
        <f t="shared" si="33"/>
        <v>0</v>
      </c>
      <c r="L352" s="15">
        <f t="shared" si="34"/>
        <v>0</v>
      </c>
      <c r="M352" s="16" t="s">
        <v>603</v>
      </c>
      <c r="N352" s="2" t="s">
        <v>604</v>
      </c>
      <c r="O352" s="2" t="s">
        <v>52</v>
      </c>
      <c r="P352" s="2" t="s">
        <v>52</v>
      </c>
      <c r="Q352" s="2" t="s">
        <v>563</v>
      </c>
      <c r="R352" s="2" t="s">
        <v>64</v>
      </c>
      <c r="S352" s="2" t="s">
        <v>64</v>
      </c>
      <c r="T352" s="2" t="s">
        <v>63</v>
      </c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2" t="s">
        <v>52</v>
      </c>
      <c r="AS352" s="2" t="s">
        <v>52</v>
      </c>
      <c r="AT352" s="3"/>
      <c r="AU352" s="2" t="s">
        <v>605</v>
      </c>
      <c r="AV352" s="3">
        <v>735</v>
      </c>
    </row>
    <row r="353" spans="1:48" ht="30" customHeight="1" x14ac:dyDescent="0.3">
      <c r="A353" s="14"/>
      <c r="B353" s="14"/>
      <c r="C353" s="14"/>
      <c r="D353" s="14"/>
      <c r="E353" s="15"/>
      <c r="F353" s="15"/>
      <c r="G353" s="15"/>
      <c r="H353" s="15"/>
      <c r="I353" s="15"/>
      <c r="J353" s="15"/>
      <c r="K353" s="15"/>
      <c r="L353" s="15"/>
      <c r="M353" s="14"/>
      <c r="Q353" s="1" t="s">
        <v>563</v>
      </c>
    </row>
    <row r="354" spans="1:48" ht="30" customHeight="1" x14ac:dyDescent="0.3">
      <c r="A354" s="14"/>
      <c r="B354" s="14"/>
      <c r="C354" s="14"/>
      <c r="D354" s="14"/>
      <c r="E354" s="15"/>
      <c r="F354" s="15"/>
      <c r="G354" s="15"/>
      <c r="H354" s="15"/>
      <c r="I354" s="15"/>
      <c r="J354" s="15"/>
      <c r="K354" s="15"/>
      <c r="L354" s="15"/>
      <c r="M354" s="14"/>
      <c r="Q354" s="1" t="s">
        <v>563</v>
      </c>
    </row>
    <row r="355" spans="1:48" ht="30" customHeight="1" x14ac:dyDescent="0.3">
      <c r="A355" s="14"/>
      <c r="B355" s="14"/>
      <c r="C355" s="14"/>
      <c r="D355" s="14"/>
      <c r="E355" s="15"/>
      <c r="F355" s="15"/>
      <c r="G355" s="15"/>
      <c r="H355" s="15"/>
      <c r="I355" s="15"/>
      <c r="J355" s="15"/>
      <c r="K355" s="15"/>
      <c r="L355" s="15"/>
      <c r="M355" s="14"/>
      <c r="Q355" s="1" t="s">
        <v>563</v>
      </c>
    </row>
    <row r="356" spans="1:48" ht="30" customHeight="1" x14ac:dyDescent="0.3">
      <c r="A356" s="14"/>
      <c r="B356" s="14"/>
      <c r="C356" s="14"/>
      <c r="D356" s="14"/>
      <c r="E356" s="15"/>
      <c r="F356" s="15"/>
      <c r="G356" s="15"/>
      <c r="H356" s="15"/>
      <c r="I356" s="15"/>
      <c r="J356" s="15"/>
      <c r="K356" s="15"/>
      <c r="L356" s="15"/>
      <c r="M356" s="14"/>
      <c r="Q356" s="1" t="s">
        <v>563</v>
      </c>
    </row>
    <row r="357" spans="1:48" ht="30" customHeight="1" x14ac:dyDescent="0.3">
      <c r="A357" s="14"/>
      <c r="B357" s="14"/>
      <c r="C357" s="14"/>
      <c r="D357" s="14"/>
      <c r="E357" s="15"/>
      <c r="F357" s="15"/>
      <c r="G357" s="15"/>
      <c r="H357" s="15"/>
      <c r="I357" s="15"/>
      <c r="J357" s="15"/>
      <c r="K357" s="15"/>
      <c r="L357" s="15"/>
      <c r="M357" s="14"/>
      <c r="Q357" s="1" t="s">
        <v>563</v>
      </c>
    </row>
    <row r="358" spans="1:48" ht="30" customHeight="1" x14ac:dyDescent="0.3">
      <c r="A358" s="14"/>
      <c r="B358" s="14"/>
      <c r="C358" s="14"/>
      <c r="D358" s="14"/>
      <c r="E358" s="15"/>
      <c r="F358" s="15"/>
      <c r="G358" s="15"/>
      <c r="H358" s="15"/>
      <c r="I358" s="15"/>
      <c r="J358" s="15"/>
      <c r="K358" s="15"/>
      <c r="L358" s="15"/>
      <c r="M358" s="14"/>
      <c r="Q358" s="1" t="s">
        <v>563</v>
      </c>
    </row>
    <row r="359" spans="1:48" ht="30" customHeight="1" x14ac:dyDescent="0.3">
      <c r="A359" s="14"/>
      <c r="B359" s="14"/>
      <c r="C359" s="14"/>
      <c r="D359" s="14"/>
      <c r="E359" s="15"/>
      <c r="F359" s="15"/>
      <c r="G359" s="15"/>
      <c r="H359" s="15"/>
      <c r="I359" s="15"/>
      <c r="J359" s="15"/>
      <c r="K359" s="15"/>
      <c r="L359" s="15"/>
      <c r="M359" s="14"/>
      <c r="Q359" s="1" t="s">
        <v>563</v>
      </c>
    </row>
    <row r="360" spans="1:48" ht="30" customHeight="1" x14ac:dyDescent="0.3">
      <c r="A360" s="14"/>
      <c r="B360" s="14"/>
      <c r="C360" s="14"/>
      <c r="D360" s="14"/>
      <c r="E360" s="15"/>
      <c r="F360" s="15"/>
      <c r="G360" s="15"/>
      <c r="H360" s="15"/>
      <c r="I360" s="15"/>
      <c r="J360" s="15"/>
      <c r="K360" s="15"/>
      <c r="L360" s="15"/>
      <c r="M360" s="14"/>
      <c r="Q360" s="1" t="s">
        <v>563</v>
      </c>
    </row>
    <row r="361" spans="1:48" ht="30" customHeight="1" x14ac:dyDescent="0.3">
      <c r="A361" s="14"/>
      <c r="B361" s="14"/>
      <c r="C361" s="14"/>
      <c r="D361" s="14"/>
      <c r="E361" s="15"/>
      <c r="F361" s="15"/>
      <c r="G361" s="15"/>
      <c r="H361" s="15"/>
      <c r="I361" s="15"/>
      <c r="J361" s="15"/>
      <c r="K361" s="15"/>
      <c r="L361" s="15"/>
      <c r="M361" s="14"/>
      <c r="Q361" s="1" t="s">
        <v>563</v>
      </c>
    </row>
    <row r="362" spans="1:48" ht="30" customHeight="1" x14ac:dyDescent="0.3">
      <c r="A362" s="14"/>
      <c r="B362" s="14"/>
      <c r="C362" s="14"/>
      <c r="D362" s="14"/>
      <c r="E362" s="15"/>
      <c r="F362" s="15"/>
      <c r="G362" s="15"/>
      <c r="H362" s="15"/>
      <c r="I362" s="15"/>
      <c r="J362" s="15"/>
      <c r="K362" s="15"/>
      <c r="L362" s="15"/>
      <c r="M362" s="14"/>
      <c r="Q362" s="1" t="s">
        <v>563</v>
      </c>
    </row>
    <row r="363" spans="1:48" ht="30" customHeight="1" x14ac:dyDescent="0.3">
      <c r="A363" s="14"/>
      <c r="B363" s="14"/>
      <c r="C363" s="14"/>
      <c r="D363" s="14"/>
      <c r="E363" s="15"/>
      <c r="F363" s="15"/>
      <c r="G363" s="15"/>
      <c r="H363" s="15"/>
      <c r="I363" s="15"/>
      <c r="J363" s="15"/>
      <c r="K363" s="15"/>
      <c r="L363" s="15"/>
      <c r="M363" s="14"/>
      <c r="Q363" s="1" t="s">
        <v>563</v>
      </c>
    </row>
    <row r="364" spans="1:48" ht="30" customHeight="1" x14ac:dyDescent="0.3">
      <c r="A364" s="14"/>
      <c r="B364" s="14"/>
      <c r="C364" s="14"/>
      <c r="D364" s="14"/>
      <c r="E364" s="15"/>
      <c r="F364" s="15"/>
      <c r="G364" s="15"/>
      <c r="H364" s="15"/>
      <c r="I364" s="15"/>
      <c r="J364" s="15"/>
      <c r="K364" s="15"/>
      <c r="L364" s="15"/>
      <c r="M364" s="14"/>
      <c r="Q364" s="1" t="s">
        <v>563</v>
      </c>
    </row>
    <row r="365" spans="1:48" ht="30" customHeight="1" x14ac:dyDescent="0.3">
      <c r="A365" s="14"/>
      <c r="B365" s="14"/>
      <c r="C365" s="14"/>
      <c r="D365" s="14"/>
      <c r="E365" s="15"/>
      <c r="F365" s="15"/>
      <c r="G365" s="15"/>
      <c r="H365" s="15"/>
      <c r="I365" s="15"/>
      <c r="J365" s="15"/>
      <c r="K365" s="15"/>
      <c r="L365" s="15"/>
      <c r="M365" s="14"/>
      <c r="Q365" s="1" t="s">
        <v>563</v>
      </c>
    </row>
    <row r="366" spans="1:48" ht="30" customHeight="1" x14ac:dyDescent="0.3">
      <c r="A366" s="14"/>
      <c r="B366" s="14"/>
      <c r="C366" s="14"/>
      <c r="D366" s="14"/>
      <c r="E366" s="15"/>
      <c r="F366" s="15"/>
      <c r="G366" s="15"/>
      <c r="H366" s="15"/>
      <c r="I366" s="15"/>
      <c r="J366" s="15"/>
      <c r="K366" s="15"/>
      <c r="L366" s="15"/>
      <c r="M366" s="14"/>
      <c r="Q366" s="1" t="s">
        <v>563</v>
      </c>
    </row>
    <row r="367" spans="1:48" ht="30" customHeight="1" x14ac:dyDescent="0.3">
      <c r="A367" s="16" t="s">
        <v>91</v>
      </c>
      <c r="B367" s="14"/>
      <c r="C367" s="14"/>
      <c r="D367" s="14"/>
      <c r="E367" s="15"/>
      <c r="F367" s="15">
        <f>SUMIF(Q343:Q366,"010113",F343:F366)</f>
        <v>0</v>
      </c>
      <c r="G367" s="15"/>
      <c r="H367" s="15">
        <f>SUMIF(Q343:Q366,"010113",H343:H366)</f>
        <v>0</v>
      </c>
      <c r="I367" s="15"/>
      <c r="J367" s="15">
        <f>SUMIF(Q343:Q366,"010113",J343:J366)</f>
        <v>0</v>
      </c>
      <c r="K367" s="15"/>
      <c r="L367" s="15">
        <f>SUMIF(Q343:Q366,"010113",L343:L366)</f>
        <v>0</v>
      </c>
      <c r="M367" s="14"/>
      <c r="N367" t="s">
        <v>92</v>
      </c>
    </row>
    <row r="368" spans="1:48" ht="30" customHeight="1" x14ac:dyDescent="0.3">
      <c r="A368" s="16" t="s">
        <v>606</v>
      </c>
      <c r="B368" s="16" t="s">
        <v>52</v>
      </c>
      <c r="C368" s="14"/>
      <c r="D368" s="14"/>
      <c r="E368" s="15"/>
      <c r="F368" s="15"/>
      <c r="G368" s="15"/>
      <c r="H368" s="15"/>
      <c r="I368" s="15"/>
      <c r="J368" s="15"/>
      <c r="K368" s="15"/>
      <c r="L368" s="15"/>
      <c r="M368" s="14"/>
      <c r="N368" s="3"/>
      <c r="O368" s="3"/>
      <c r="P368" s="3"/>
      <c r="Q368" s="2" t="s">
        <v>607</v>
      </c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</row>
    <row r="369" spans="1:48" ht="30" customHeight="1" x14ac:dyDescent="0.3">
      <c r="A369" s="16" t="s">
        <v>608</v>
      </c>
      <c r="B369" s="16" t="s">
        <v>107</v>
      </c>
      <c r="C369" s="16" t="s">
        <v>97</v>
      </c>
      <c r="D369" s="14">
        <v>17</v>
      </c>
      <c r="E369" s="15">
        <f>TRUNC(일위대가목록!E187,0)</f>
        <v>0</v>
      </c>
      <c r="F369" s="15">
        <f>TRUNC(E369*D369, 0)</f>
        <v>0</v>
      </c>
      <c r="G369" s="15">
        <f>TRUNC(일위대가목록!F187,0)</f>
        <v>0</v>
      </c>
      <c r="H369" s="15">
        <f>TRUNC(G369*D369, 0)</f>
        <v>0</v>
      </c>
      <c r="I369" s="15">
        <f>TRUNC(일위대가목록!G187,0)</f>
        <v>0</v>
      </c>
      <c r="J369" s="15">
        <f>TRUNC(I369*D369, 0)</f>
        <v>0</v>
      </c>
      <c r="K369" s="15">
        <f>TRUNC(E369+G369+I369, 0)</f>
        <v>0</v>
      </c>
      <c r="L369" s="15">
        <f>TRUNC(F369+H369+J369, 0)</f>
        <v>0</v>
      </c>
      <c r="M369" s="16" t="s">
        <v>609</v>
      </c>
      <c r="N369" s="2" t="s">
        <v>610</v>
      </c>
      <c r="O369" s="2" t="s">
        <v>52</v>
      </c>
      <c r="P369" s="2" t="s">
        <v>52</v>
      </c>
      <c r="Q369" s="2" t="s">
        <v>607</v>
      </c>
      <c r="R369" s="2" t="s">
        <v>63</v>
      </c>
      <c r="S369" s="2" t="s">
        <v>64</v>
      </c>
      <c r="T369" s="2" t="s">
        <v>64</v>
      </c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2" t="s">
        <v>52</v>
      </c>
      <c r="AS369" s="2" t="s">
        <v>52</v>
      </c>
      <c r="AT369" s="3"/>
      <c r="AU369" s="2" t="s">
        <v>611</v>
      </c>
      <c r="AV369" s="3">
        <v>351</v>
      </c>
    </row>
    <row r="370" spans="1:48" ht="30" customHeight="1" x14ac:dyDescent="0.3">
      <c r="A370" s="16" t="s">
        <v>612</v>
      </c>
      <c r="B370" s="16" t="s">
        <v>613</v>
      </c>
      <c r="C370" s="16" t="s">
        <v>82</v>
      </c>
      <c r="D370" s="14">
        <v>87</v>
      </c>
      <c r="E370" s="15">
        <f>TRUNC(일위대가목록!E189,0)</f>
        <v>0</v>
      </c>
      <c r="F370" s="15">
        <f>TRUNC(E370*D370, 0)</f>
        <v>0</v>
      </c>
      <c r="G370" s="15">
        <f>TRUNC(일위대가목록!F189,0)</f>
        <v>0</v>
      </c>
      <c r="H370" s="15">
        <f>TRUNC(G370*D370, 0)</f>
        <v>0</v>
      </c>
      <c r="I370" s="15">
        <f>TRUNC(일위대가목록!G189,0)</f>
        <v>0</v>
      </c>
      <c r="J370" s="15">
        <f>TRUNC(I370*D370, 0)</f>
        <v>0</v>
      </c>
      <c r="K370" s="15">
        <f>TRUNC(E370+G370+I370, 0)</f>
        <v>0</v>
      </c>
      <c r="L370" s="15">
        <f>TRUNC(F370+H370+J370, 0)</f>
        <v>0</v>
      </c>
      <c r="M370" s="16" t="s">
        <v>614</v>
      </c>
      <c r="N370" s="2" t="s">
        <v>615</v>
      </c>
      <c r="O370" s="2" t="s">
        <v>52</v>
      </c>
      <c r="P370" s="2" t="s">
        <v>52</v>
      </c>
      <c r="Q370" s="2" t="s">
        <v>607</v>
      </c>
      <c r="R370" s="2" t="s">
        <v>63</v>
      </c>
      <c r="S370" s="2" t="s">
        <v>64</v>
      </c>
      <c r="T370" s="2" t="s">
        <v>64</v>
      </c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2" t="s">
        <v>52</v>
      </c>
      <c r="AS370" s="2" t="s">
        <v>52</v>
      </c>
      <c r="AT370" s="3"/>
      <c r="AU370" s="2" t="s">
        <v>616</v>
      </c>
      <c r="AV370" s="3">
        <v>352</v>
      </c>
    </row>
    <row r="371" spans="1:48" ht="30" customHeight="1" x14ac:dyDescent="0.3">
      <c r="A371" s="14"/>
      <c r="B371" s="14"/>
      <c r="C371" s="14"/>
      <c r="D371" s="14"/>
      <c r="E371" s="15"/>
      <c r="F371" s="15"/>
      <c r="G371" s="15"/>
      <c r="H371" s="15"/>
      <c r="I371" s="15"/>
      <c r="J371" s="15"/>
      <c r="K371" s="15"/>
      <c r="L371" s="15"/>
      <c r="M371" s="14"/>
      <c r="Q371" s="1" t="s">
        <v>607</v>
      </c>
    </row>
    <row r="372" spans="1:48" ht="30" customHeight="1" x14ac:dyDescent="0.3">
      <c r="A372" s="14"/>
      <c r="B372" s="14"/>
      <c r="C372" s="14"/>
      <c r="D372" s="14"/>
      <c r="E372" s="15"/>
      <c r="F372" s="15"/>
      <c r="G372" s="15"/>
      <c r="H372" s="15"/>
      <c r="I372" s="15"/>
      <c r="J372" s="15"/>
      <c r="K372" s="15"/>
      <c r="L372" s="15"/>
      <c r="M372" s="14"/>
      <c r="Q372" s="1" t="s">
        <v>607</v>
      </c>
    </row>
    <row r="373" spans="1:48" ht="30" customHeight="1" x14ac:dyDescent="0.3">
      <c r="A373" s="14"/>
      <c r="B373" s="14"/>
      <c r="C373" s="14"/>
      <c r="D373" s="14"/>
      <c r="E373" s="15"/>
      <c r="F373" s="15"/>
      <c r="G373" s="15"/>
      <c r="H373" s="15"/>
      <c r="I373" s="15"/>
      <c r="J373" s="15"/>
      <c r="K373" s="15"/>
      <c r="L373" s="15"/>
      <c r="M373" s="14"/>
      <c r="Q373" s="1" t="s">
        <v>607</v>
      </c>
    </row>
    <row r="374" spans="1:48" ht="30" customHeight="1" x14ac:dyDescent="0.3">
      <c r="A374" s="14"/>
      <c r="B374" s="14"/>
      <c r="C374" s="14"/>
      <c r="D374" s="14"/>
      <c r="E374" s="15"/>
      <c r="F374" s="15"/>
      <c r="G374" s="15"/>
      <c r="H374" s="15"/>
      <c r="I374" s="15"/>
      <c r="J374" s="15"/>
      <c r="K374" s="15"/>
      <c r="L374" s="15"/>
      <c r="M374" s="14"/>
      <c r="Q374" s="1" t="s">
        <v>607</v>
      </c>
    </row>
    <row r="375" spans="1:48" ht="30" customHeight="1" x14ac:dyDescent="0.3">
      <c r="A375" s="14"/>
      <c r="B375" s="14"/>
      <c r="C375" s="14"/>
      <c r="D375" s="14"/>
      <c r="E375" s="15"/>
      <c r="F375" s="15"/>
      <c r="G375" s="15"/>
      <c r="H375" s="15"/>
      <c r="I375" s="15"/>
      <c r="J375" s="15"/>
      <c r="K375" s="15"/>
      <c r="L375" s="15"/>
      <c r="M375" s="14"/>
      <c r="Q375" s="1" t="s">
        <v>607</v>
      </c>
    </row>
    <row r="376" spans="1:48" ht="30" customHeight="1" x14ac:dyDescent="0.3">
      <c r="A376" s="14"/>
      <c r="B376" s="14"/>
      <c r="C376" s="14"/>
      <c r="D376" s="14"/>
      <c r="E376" s="15"/>
      <c r="F376" s="15"/>
      <c r="G376" s="15"/>
      <c r="H376" s="15"/>
      <c r="I376" s="15"/>
      <c r="J376" s="15"/>
      <c r="K376" s="15"/>
      <c r="L376" s="15"/>
      <c r="M376" s="14"/>
      <c r="Q376" s="1" t="s">
        <v>607</v>
      </c>
    </row>
    <row r="377" spans="1:48" ht="30" customHeight="1" x14ac:dyDescent="0.3">
      <c r="A377" s="14"/>
      <c r="B377" s="14"/>
      <c r="C377" s="14"/>
      <c r="D377" s="14"/>
      <c r="E377" s="15"/>
      <c r="F377" s="15"/>
      <c r="G377" s="15"/>
      <c r="H377" s="15"/>
      <c r="I377" s="15"/>
      <c r="J377" s="15"/>
      <c r="K377" s="15"/>
      <c r="L377" s="15"/>
      <c r="M377" s="14"/>
      <c r="Q377" s="1" t="s">
        <v>607</v>
      </c>
    </row>
    <row r="378" spans="1:48" ht="30" customHeight="1" x14ac:dyDescent="0.3">
      <c r="A378" s="14"/>
      <c r="B378" s="14"/>
      <c r="C378" s="14"/>
      <c r="D378" s="14"/>
      <c r="E378" s="15"/>
      <c r="F378" s="15"/>
      <c r="G378" s="15"/>
      <c r="H378" s="15"/>
      <c r="I378" s="15"/>
      <c r="J378" s="15"/>
      <c r="K378" s="15"/>
      <c r="L378" s="15"/>
      <c r="M378" s="14"/>
      <c r="Q378" s="1" t="s">
        <v>607</v>
      </c>
    </row>
    <row r="379" spans="1:48" ht="30" customHeight="1" x14ac:dyDescent="0.3">
      <c r="A379" s="14"/>
      <c r="B379" s="14"/>
      <c r="C379" s="14"/>
      <c r="D379" s="14"/>
      <c r="E379" s="15"/>
      <c r="F379" s="15"/>
      <c r="G379" s="15"/>
      <c r="H379" s="15"/>
      <c r="I379" s="15"/>
      <c r="J379" s="15"/>
      <c r="K379" s="15"/>
      <c r="L379" s="15"/>
      <c r="M379" s="14"/>
      <c r="Q379" s="1" t="s">
        <v>607</v>
      </c>
    </row>
    <row r="380" spans="1:48" ht="30" customHeight="1" x14ac:dyDescent="0.3">
      <c r="A380" s="14"/>
      <c r="B380" s="14"/>
      <c r="C380" s="14"/>
      <c r="D380" s="14"/>
      <c r="E380" s="15"/>
      <c r="F380" s="15"/>
      <c r="G380" s="15"/>
      <c r="H380" s="15"/>
      <c r="I380" s="15"/>
      <c r="J380" s="15"/>
      <c r="K380" s="15"/>
      <c r="L380" s="15"/>
      <c r="M380" s="14"/>
      <c r="Q380" s="1" t="s">
        <v>607</v>
      </c>
    </row>
    <row r="381" spans="1:48" ht="30" customHeight="1" x14ac:dyDescent="0.3">
      <c r="A381" s="14"/>
      <c r="B381" s="14"/>
      <c r="C381" s="14"/>
      <c r="D381" s="14"/>
      <c r="E381" s="15"/>
      <c r="F381" s="15"/>
      <c r="G381" s="15"/>
      <c r="H381" s="15"/>
      <c r="I381" s="15"/>
      <c r="J381" s="15"/>
      <c r="K381" s="15"/>
      <c r="L381" s="15"/>
      <c r="M381" s="14"/>
      <c r="Q381" s="1" t="s">
        <v>607</v>
      </c>
    </row>
    <row r="382" spans="1:48" ht="30" customHeight="1" x14ac:dyDescent="0.3">
      <c r="A382" s="14"/>
      <c r="B382" s="14"/>
      <c r="C382" s="14"/>
      <c r="D382" s="14"/>
      <c r="E382" s="15"/>
      <c r="F382" s="15"/>
      <c r="G382" s="15"/>
      <c r="H382" s="15"/>
      <c r="I382" s="15"/>
      <c r="J382" s="15"/>
      <c r="K382" s="15"/>
      <c r="L382" s="15"/>
      <c r="M382" s="14"/>
      <c r="Q382" s="1" t="s">
        <v>607</v>
      </c>
    </row>
    <row r="383" spans="1:48" ht="30" customHeight="1" x14ac:dyDescent="0.3">
      <c r="A383" s="14"/>
      <c r="B383" s="14"/>
      <c r="C383" s="14"/>
      <c r="D383" s="14"/>
      <c r="E383" s="15"/>
      <c r="F383" s="15"/>
      <c r="G383" s="15"/>
      <c r="H383" s="15"/>
      <c r="I383" s="15"/>
      <c r="J383" s="15"/>
      <c r="K383" s="15"/>
      <c r="L383" s="15"/>
      <c r="M383" s="14"/>
      <c r="Q383" s="1" t="s">
        <v>607</v>
      </c>
    </row>
    <row r="384" spans="1:48" ht="30" customHeight="1" x14ac:dyDescent="0.3">
      <c r="A384" s="14"/>
      <c r="B384" s="14"/>
      <c r="C384" s="14"/>
      <c r="D384" s="14"/>
      <c r="E384" s="15"/>
      <c r="F384" s="15"/>
      <c r="G384" s="15"/>
      <c r="H384" s="15"/>
      <c r="I384" s="15"/>
      <c r="J384" s="15"/>
      <c r="K384" s="15"/>
      <c r="L384" s="15"/>
      <c r="M384" s="14"/>
      <c r="Q384" s="1" t="s">
        <v>607</v>
      </c>
    </row>
    <row r="385" spans="1:48" ht="30" customHeight="1" x14ac:dyDescent="0.3">
      <c r="A385" s="14"/>
      <c r="B385" s="14"/>
      <c r="C385" s="14"/>
      <c r="D385" s="14"/>
      <c r="E385" s="15"/>
      <c r="F385" s="15"/>
      <c r="G385" s="15"/>
      <c r="H385" s="15"/>
      <c r="I385" s="15"/>
      <c r="J385" s="15"/>
      <c r="K385" s="15"/>
      <c r="L385" s="15"/>
      <c r="M385" s="14"/>
      <c r="Q385" s="1" t="s">
        <v>607</v>
      </c>
    </row>
    <row r="386" spans="1:48" ht="30" customHeight="1" x14ac:dyDescent="0.3">
      <c r="A386" s="14"/>
      <c r="B386" s="14"/>
      <c r="C386" s="14"/>
      <c r="D386" s="14"/>
      <c r="E386" s="15"/>
      <c r="F386" s="15"/>
      <c r="G386" s="15"/>
      <c r="H386" s="15"/>
      <c r="I386" s="15"/>
      <c r="J386" s="15"/>
      <c r="K386" s="15"/>
      <c r="L386" s="15"/>
      <c r="M386" s="14"/>
      <c r="Q386" s="1" t="s">
        <v>607</v>
      </c>
    </row>
    <row r="387" spans="1:48" ht="30" customHeight="1" x14ac:dyDescent="0.3">
      <c r="A387" s="14"/>
      <c r="B387" s="14"/>
      <c r="C387" s="14"/>
      <c r="D387" s="14"/>
      <c r="E387" s="15"/>
      <c r="F387" s="15"/>
      <c r="G387" s="15"/>
      <c r="H387" s="15"/>
      <c r="I387" s="15"/>
      <c r="J387" s="15"/>
      <c r="K387" s="15"/>
      <c r="L387" s="15"/>
      <c r="M387" s="14"/>
      <c r="Q387" s="1" t="s">
        <v>607</v>
      </c>
    </row>
    <row r="388" spans="1:48" ht="30" customHeight="1" x14ac:dyDescent="0.3">
      <c r="A388" s="14"/>
      <c r="B388" s="14"/>
      <c r="C388" s="14"/>
      <c r="D388" s="14"/>
      <c r="E388" s="15"/>
      <c r="F388" s="15"/>
      <c r="G388" s="15"/>
      <c r="H388" s="15"/>
      <c r="I388" s="15"/>
      <c r="J388" s="15"/>
      <c r="K388" s="15"/>
      <c r="L388" s="15"/>
      <c r="M388" s="14"/>
      <c r="Q388" s="1" t="s">
        <v>607</v>
      </c>
    </row>
    <row r="389" spans="1:48" ht="30" customHeight="1" x14ac:dyDescent="0.3">
      <c r="A389" s="14"/>
      <c r="B389" s="14"/>
      <c r="C389" s="14"/>
      <c r="D389" s="14"/>
      <c r="E389" s="15"/>
      <c r="F389" s="15"/>
      <c r="G389" s="15"/>
      <c r="H389" s="15"/>
      <c r="I389" s="15"/>
      <c r="J389" s="15"/>
      <c r="K389" s="15"/>
      <c r="L389" s="15"/>
      <c r="M389" s="14"/>
      <c r="Q389" s="1" t="s">
        <v>607</v>
      </c>
    </row>
    <row r="390" spans="1:48" ht="30" customHeight="1" x14ac:dyDescent="0.3">
      <c r="A390" s="14"/>
      <c r="B390" s="14"/>
      <c r="C390" s="14"/>
      <c r="D390" s="14"/>
      <c r="E390" s="15"/>
      <c r="F390" s="15"/>
      <c r="G390" s="15"/>
      <c r="H390" s="15"/>
      <c r="I390" s="15"/>
      <c r="J390" s="15"/>
      <c r="K390" s="15"/>
      <c r="L390" s="15"/>
      <c r="M390" s="14"/>
      <c r="Q390" s="1" t="s">
        <v>607</v>
      </c>
    </row>
    <row r="391" spans="1:48" ht="30" customHeight="1" x14ac:dyDescent="0.3">
      <c r="A391" s="14"/>
      <c r="B391" s="14"/>
      <c r="C391" s="14"/>
      <c r="D391" s="14"/>
      <c r="E391" s="15"/>
      <c r="F391" s="15"/>
      <c r="G391" s="15"/>
      <c r="H391" s="15"/>
      <c r="I391" s="15"/>
      <c r="J391" s="15"/>
      <c r="K391" s="15"/>
      <c r="L391" s="15"/>
      <c r="M391" s="14"/>
      <c r="Q391" s="1" t="s">
        <v>607</v>
      </c>
    </row>
    <row r="392" spans="1:48" ht="30" customHeight="1" x14ac:dyDescent="0.3">
      <c r="A392" s="14"/>
      <c r="B392" s="14"/>
      <c r="C392" s="14"/>
      <c r="D392" s="14"/>
      <c r="E392" s="15"/>
      <c r="F392" s="15"/>
      <c r="G392" s="15"/>
      <c r="H392" s="15"/>
      <c r="I392" s="15"/>
      <c r="J392" s="15"/>
      <c r="K392" s="15"/>
      <c r="L392" s="15"/>
      <c r="M392" s="14"/>
      <c r="Q392" s="1" t="s">
        <v>607</v>
      </c>
    </row>
    <row r="393" spans="1:48" ht="30" customHeight="1" x14ac:dyDescent="0.3">
      <c r="A393" s="16" t="s">
        <v>91</v>
      </c>
      <c r="B393" s="14"/>
      <c r="C393" s="14"/>
      <c r="D393" s="14"/>
      <c r="E393" s="15"/>
      <c r="F393" s="15">
        <f>SUMIF(Q369:Q392,"010114",F369:F392)</f>
        <v>0</v>
      </c>
      <c r="G393" s="15"/>
      <c r="H393" s="15">
        <f>SUMIF(Q369:Q392,"010114",H369:H392)</f>
        <v>0</v>
      </c>
      <c r="I393" s="15"/>
      <c r="J393" s="15">
        <f>SUMIF(Q369:Q392,"010114",J369:J392)</f>
        <v>0</v>
      </c>
      <c r="K393" s="15"/>
      <c r="L393" s="15">
        <f>SUMIF(Q369:Q392,"010114",L369:L392)</f>
        <v>0</v>
      </c>
      <c r="M393" s="14"/>
      <c r="N393" t="s">
        <v>92</v>
      </c>
    </row>
    <row r="394" spans="1:48" ht="30" customHeight="1" x14ac:dyDescent="0.3">
      <c r="A394" s="16" t="s">
        <v>617</v>
      </c>
      <c r="B394" s="16" t="s">
        <v>52</v>
      </c>
      <c r="C394" s="14"/>
      <c r="D394" s="14"/>
      <c r="E394" s="15"/>
      <c r="F394" s="15"/>
      <c r="G394" s="15"/>
      <c r="H394" s="15"/>
      <c r="I394" s="15"/>
      <c r="J394" s="15"/>
      <c r="K394" s="15"/>
      <c r="L394" s="15"/>
      <c r="M394" s="14"/>
      <c r="N394" s="3"/>
      <c r="O394" s="3"/>
      <c r="P394" s="3"/>
      <c r="Q394" s="2" t="s">
        <v>618</v>
      </c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</row>
    <row r="395" spans="1:48" ht="30" customHeight="1" x14ac:dyDescent="0.3">
      <c r="A395" s="16" t="s">
        <v>619</v>
      </c>
      <c r="B395" s="16" t="s">
        <v>620</v>
      </c>
      <c r="C395" s="16" t="s">
        <v>97</v>
      </c>
      <c r="D395" s="14">
        <v>1</v>
      </c>
      <c r="E395" s="15">
        <f>TRUNC(일위대가목록!E161,0)</f>
        <v>0</v>
      </c>
      <c r="F395" s="15">
        <f t="shared" ref="F395:F418" si="35">TRUNC(E395*D395, 0)</f>
        <v>0</v>
      </c>
      <c r="G395" s="15">
        <f>TRUNC(일위대가목록!F161,0)</f>
        <v>0</v>
      </c>
      <c r="H395" s="15">
        <f t="shared" ref="H395:H418" si="36">TRUNC(G395*D395, 0)</f>
        <v>0</v>
      </c>
      <c r="I395" s="15">
        <f>TRUNC(일위대가목록!G161,0)</f>
        <v>0</v>
      </c>
      <c r="J395" s="15">
        <f t="shared" ref="J395:J418" si="37">TRUNC(I395*D395, 0)</f>
        <v>0</v>
      </c>
      <c r="K395" s="15">
        <f t="shared" ref="K395:K418" si="38">TRUNC(E395+G395+I395, 0)</f>
        <v>0</v>
      </c>
      <c r="L395" s="15">
        <f t="shared" ref="L395:L418" si="39">TRUNC(F395+H395+J395, 0)</f>
        <v>0</v>
      </c>
      <c r="M395" s="16" t="s">
        <v>621</v>
      </c>
      <c r="N395" s="2" t="s">
        <v>622</v>
      </c>
      <c r="O395" s="2" t="s">
        <v>52</v>
      </c>
      <c r="P395" s="2" t="s">
        <v>52</v>
      </c>
      <c r="Q395" s="2" t="s">
        <v>618</v>
      </c>
      <c r="R395" s="2" t="s">
        <v>63</v>
      </c>
      <c r="S395" s="2" t="s">
        <v>64</v>
      </c>
      <c r="T395" s="2" t="s">
        <v>64</v>
      </c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2" t="s">
        <v>52</v>
      </c>
      <c r="AS395" s="2" t="s">
        <v>52</v>
      </c>
      <c r="AT395" s="3"/>
      <c r="AU395" s="2" t="s">
        <v>623</v>
      </c>
      <c r="AV395" s="3">
        <v>354</v>
      </c>
    </row>
    <row r="396" spans="1:48" ht="30" customHeight="1" x14ac:dyDescent="0.3">
      <c r="A396" s="16" t="s">
        <v>624</v>
      </c>
      <c r="B396" s="16" t="s">
        <v>52</v>
      </c>
      <c r="C396" s="16" t="s">
        <v>60</v>
      </c>
      <c r="D396" s="14">
        <v>14</v>
      </c>
      <c r="E396" s="15">
        <f>TRUNC(일위대가목록!E162,0)</f>
        <v>0</v>
      </c>
      <c r="F396" s="15">
        <f t="shared" si="35"/>
        <v>0</v>
      </c>
      <c r="G396" s="15">
        <f>TRUNC(일위대가목록!F162,0)</f>
        <v>0</v>
      </c>
      <c r="H396" s="15">
        <f t="shared" si="36"/>
        <v>0</v>
      </c>
      <c r="I396" s="15">
        <f>TRUNC(일위대가목록!G162,0)</f>
        <v>0</v>
      </c>
      <c r="J396" s="15">
        <f t="shared" si="37"/>
        <v>0</v>
      </c>
      <c r="K396" s="15">
        <f t="shared" si="38"/>
        <v>0</v>
      </c>
      <c r="L396" s="15">
        <f t="shared" si="39"/>
        <v>0</v>
      </c>
      <c r="M396" s="16" t="s">
        <v>625</v>
      </c>
      <c r="N396" s="2" t="s">
        <v>626</v>
      </c>
      <c r="O396" s="2" t="s">
        <v>52</v>
      </c>
      <c r="P396" s="2" t="s">
        <v>52</v>
      </c>
      <c r="Q396" s="2" t="s">
        <v>618</v>
      </c>
      <c r="R396" s="2" t="s">
        <v>63</v>
      </c>
      <c r="S396" s="2" t="s">
        <v>64</v>
      </c>
      <c r="T396" s="2" t="s">
        <v>64</v>
      </c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2" t="s">
        <v>52</v>
      </c>
      <c r="AS396" s="2" t="s">
        <v>52</v>
      </c>
      <c r="AT396" s="3"/>
      <c r="AU396" s="2" t="s">
        <v>627</v>
      </c>
      <c r="AV396" s="3">
        <v>355</v>
      </c>
    </row>
    <row r="397" spans="1:48" ht="30" customHeight="1" x14ac:dyDescent="0.3">
      <c r="A397" s="16" t="s">
        <v>628</v>
      </c>
      <c r="B397" s="16" t="s">
        <v>52</v>
      </c>
      <c r="C397" s="16" t="s">
        <v>82</v>
      </c>
      <c r="D397" s="14">
        <v>12</v>
      </c>
      <c r="E397" s="15">
        <f>TRUNC(일위대가목록!E164,0)</f>
        <v>0</v>
      </c>
      <c r="F397" s="15">
        <f t="shared" si="35"/>
        <v>0</v>
      </c>
      <c r="G397" s="15">
        <f>TRUNC(일위대가목록!F164,0)</f>
        <v>0</v>
      </c>
      <c r="H397" s="15">
        <f t="shared" si="36"/>
        <v>0</v>
      </c>
      <c r="I397" s="15">
        <f>TRUNC(일위대가목록!G164,0)</f>
        <v>0</v>
      </c>
      <c r="J397" s="15">
        <f t="shared" si="37"/>
        <v>0</v>
      </c>
      <c r="K397" s="15">
        <f t="shared" si="38"/>
        <v>0</v>
      </c>
      <c r="L397" s="15">
        <f t="shared" si="39"/>
        <v>0</v>
      </c>
      <c r="M397" s="16" t="s">
        <v>629</v>
      </c>
      <c r="N397" s="2" t="s">
        <v>630</v>
      </c>
      <c r="O397" s="2" t="s">
        <v>52</v>
      </c>
      <c r="P397" s="2" t="s">
        <v>52</v>
      </c>
      <c r="Q397" s="2" t="s">
        <v>618</v>
      </c>
      <c r="R397" s="2" t="s">
        <v>63</v>
      </c>
      <c r="S397" s="2" t="s">
        <v>64</v>
      </c>
      <c r="T397" s="2" t="s">
        <v>64</v>
      </c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2" t="s">
        <v>52</v>
      </c>
      <c r="AS397" s="2" t="s">
        <v>52</v>
      </c>
      <c r="AT397" s="3"/>
      <c r="AU397" s="2" t="s">
        <v>631</v>
      </c>
      <c r="AV397" s="3">
        <v>356</v>
      </c>
    </row>
    <row r="398" spans="1:48" ht="30" customHeight="1" x14ac:dyDescent="0.3">
      <c r="A398" s="16" t="s">
        <v>632</v>
      </c>
      <c r="B398" s="16" t="s">
        <v>52</v>
      </c>
      <c r="C398" s="16" t="s">
        <v>82</v>
      </c>
      <c r="D398" s="14">
        <v>302</v>
      </c>
      <c r="E398" s="15">
        <f>TRUNC(일위대가목록!E165,0)</f>
        <v>0</v>
      </c>
      <c r="F398" s="15">
        <f t="shared" si="35"/>
        <v>0</v>
      </c>
      <c r="G398" s="15">
        <f>TRUNC(일위대가목록!F165,0)</f>
        <v>0</v>
      </c>
      <c r="H398" s="15">
        <f t="shared" si="36"/>
        <v>0</v>
      </c>
      <c r="I398" s="15">
        <f>TRUNC(일위대가목록!G165,0)</f>
        <v>0</v>
      </c>
      <c r="J398" s="15">
        <f t="shared" si="37"/>
        <v>0</v>
      </c>
      <c r="K398" s="15">
        <f t="shared" si="38"/>
        <v>0</v>
      </c>
      <c r="L398" s="15">
        <f t="shared" si="39"/>
        <v>0</v>
      </c>
      <c r="M398" s="16" t="s">
        <v>633</v>
      </c>
      <c r="N398" s="2" t="s">
        <v>634</v>
      </c>
      <c r="O398" s="2" t="s">
        <v>52</v>
      </c>
      <c r="P398" s="2" t="s">
        <v>52</v>
      </c>
      <c r="Q398" s="2" t="s">
        <v>618</v>
      </c>
      <c r="R398" s="2" t="s">
        <v>63</v>
      </c>
      <c r="S398" s="2" t="s">
        <v>64</v>
      </c>
      <c r="T398" s="2" t="s">
        <v>64</v>
      </c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2" t="s">
        <v>52</v>
      </c>
      <c r="AS398" s="2" t="s">
        <v>52</v>
      </c>
      <c r="AT398" s="3"/>
      <c r="AU398" s="2" t="s">
        <v>635</v>
      </c>
      <c r="AV398" s="3">
        <v>357</v>
      </c>
    </row>
    <row r="399" spans="1:48" ht="30" customHeight="1" x14ac:dyDescent="0.3">
      <c r="A399" s="16" t="s">
        <v>636</v>
      </c>
      <c r="B399" s="16" t="s">
        <v>52</v>
      </c>
      <c r="C399" s="16" t="s">
        <v>82</v>
      </c>
      <c r="D399" s="14">
        <v>260</v>
      </c>
      <c r="E399" s="15">
        <f>TRUNC(일위대가목록!E166,0)</f>
        <v>0</v>
      </c>
      <c r="F399" s="15">
        <f t="shared" si="35"/>
        <v>0</v>
      </c>
      <c r="G399" s="15">
        <f>TRUNC(일위대가목록!F166,0)</f>
        <v>0</v>
      </c>
      <c r="H399" s="15">
        <f t="shared" si="36"/>
        <v>0</v>
      </c>
      <c r="I399" s="15">
        <f>TRUNC(일위대가목록!G166,0)</f>
        <v>0</v>
      </c>
      <c r="J399" s="15">
        <f t="shared" si="37"/>
        <v>0</v>
      </c>
      <c r="K399" s="15">
        <f t="shared" si="38"/>
        <v>0</v>
      </c>
      <c r="L399" s="15">
        <f t="shared" si="39"/>
        <v>0</v>
      </c>
      <c r="M399" s="16" t="s">
        <v>637</v>
      </c>
      <c r="N399" s="2" t="s">
        <v>638</v>
      </c>
      <c r="O399" s="2" t="s">
        <v>52</v>
      </c>
      <c r="P399" s="2" t="s">
        <v>52</v>
      </c>
      <c r="Q399" s="2" t="s">
        <v>618</v>
      </c>
      <c r="R399" s="2" t="s">
        <v>63</v>
      </c>
      <c r="S399" s="2" t="s">
        <v>64</v>
      </c>
      <c r="T399" s="2" t="s">
        <v>64</v>
      </c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2" t="s">
        <v>52</v>
      </c>
      <c r="AS399" s="2" t="s">
        <v>52</v>
      </c>
      <c r="AT399" s="3"/>
      <c r="AU399" s="2" t="s">
        <v>639</v>
      </c>
      <c r="AV399" s="3">
        <v>358</v>
      </c>
    </row>
    <row r="400" spans="1:48" ht="30" customHeight="1" x14ac:dyDescent="0.3">
      <c r="A400" s="16" t="s">
        <v>640</v>
      </c>
      <c r="B400" s="16" t="s">
        <v>427</v>
      </c>
      <c r="C400" s="16" t="s">
        <v>82</v>
      </c>
      <c r="D400" s="14">
        <v>680</v>
      </c>
      <c r="E400" s="15">
        <f>TRUNC(일위대가목록!E167,0)</f>
        <v>0</v>
      </c>
      <c r="F400" s="15">
        <f t="shared" si="35"/>
        <v>0</v>
      </c>
      <c r="G400" s="15">
        <f>TRUNC(일위대가목록!F167,0)</f>
        <v>0</v>
      </c>
      <c r="H400" s="15">
        <f t="shared" si="36"/>
        <v>0</v>
      </c>
      <c r="I400" s="15">
        <f>TRUNC(일위대가목록!G167,0)</f>
        <v>0</v>
      </c>
      <c r="J400" s="15">
        <f t="shared" si="37"/>
        <v>0</v>
      </c>
      <c r="K400" s="15">
        <f t="shared" si="38"/>
        <v>0</v>
      </c>
      <c r="L400" s="15">
        <f t="shared" si="39"/>
        <v>0</v>
      </c>
      <c r="M400" s="16" t="s">
        <v>641</v>
      </c>
      <c r="N400" s="2" t="s">
        <v>642</v>
      </c>
      <c r="O400" s="2" t="s">
        <v>52</v>
      </c>
      <c r="P400" s="2" t="s">
        <v>52</v>
      </c>
      <c r="Q400" s="2" t="s">
        <v>618</v>
      </c>
      <c r="R400" s="2" t="s">
        <v>63</v>
      </c>
      <c r="S400" s="2" t="s">
        <v>64</v>
      </c>
      <c r="T400" s="2" t="s">
        <v>64</v>
      </c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2" t="s">
        <v>52</v>
      </c>
      <c r="AS400" s="2" t="s">
        <v>52</v>
      </c>
      <c r="AT400" s="3"/>
      <c r="AU400" s="2" t="s">
        <v>643</v>
      </c>
      <c r="AV400" s="3">
        <v>359</v>
      </c>
    </row>
    <row r="401" spans="1:48" ht="30" customHeight="1" x14ac:dyDescent="0.3">
      <c r="A401" s="16" t="s">
        <v>644</v>
      </c>
      <c r="B401" s="16" t="s">
        <v>427</v>
      </c>
      <c r="C401" s="16" t="s">
        <v>82</v>
      </c>
      <c r="D401" s="14">
        <v>423</v>
      </c>
      <c r="E401" s="15">
        <f>TRUNC(일위대가목록!E168,0)</f>
        <v>0</v>
      </c>
      <c r="F401" s="15">
        <f t="shared" si="35"/>
        <v>0</v>
      </c>
      <c r="G401" s="15">
        <f>TRUNC(일위대가목록!F168,0)</f>
        <v>0</v>
      </c>
      <c r="H401" s="15">
        <f t="shared" si="36"/>
        <v>0</v>
      </c>
      <c r="I401" s="15">
        <f>TRUNC(일위대가목록!G168,0)</f>
        <v>0</v>
      </c>
      <c r="J401" s="15">
        <f t="shared" si="37"/>
        <v>0</v>
      </c>
      <c r="K401" s="15">
        <f t="shared" si="38"/>
        <v>0</v>
      </c>
      <c r="L401" s="15">
        <f t="shared" si="39"/>
        <v>0</v>
      </c>
      <c r="M401" s="16" t="s">
        <v>645</v>
      </c>
      <c r="N401" s="2" t="s">
        <v>646</v>
      </c>
      <c r="O401" s="2" t="s">
        <v>52</v>
      </c>
      <c r="P401" s="2" t="s">
        <v>52</v>
      </c>
      <c r="Q401" s="2" t="s">
        <v>618</v>
      </c>
      <c r="R401" s="2" t="s">
        <v>63</v>
      </c>
      <c r="S401" s="2" t="s">
        <v>64</v>
      </c>
      <c r="T401" s="2" t="s">
        <v>64</v>
      </c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2" t="s">
        <v>52</v>
      </c>
      <c r="AS401" s="2" t="s">
        <v>52</v>
      </c>
      <c r="AT401" s="3"/>
      <c r="AU401" s="2" t="s">
        <v>647</v>
      </c>
      <c r="AV401" s="3">
        <v>360</v>
      </c>
    </row>
    <row r="402" spans="1:48" ht="30" customHeight="1" x14ac:dyDescent="0.3">
      <c r="A402" s="16" t="s">
        <v>640</v>
      </c>
      <c r="B402" s="16" t="s">
        <v>648</v>
      </c>
      <c r="C402" s="16" t="s">
        <v>82</v>
      </c>
      <c r="D402" s="14">
        <v>290</v>
      </c>
      <c r="E402" s="15">
        <f>TRUNC(일위대가목록!E169,0)</f>
        <v>0</v>
      </c>
      <c r="F402" s="15">
        <f t="shared" si="35"/>
        <v>0</v>
      </c>
      <c r="G402" s="15">
        <f>TRUNC(일위대가목록!F169,0)</f>
        <v>0</v>
      </c>
      <c r="H402" s="15">
        <f t="shared" si="36"/>
        <v>0</v>
      </c>
      <c r="I402" s="15">
        <f>TRUNC(일위대가목록!G169,0)</f>
        <v>0</v>
      </c>
      <c r="J402" s="15">
        <f t="shared" si="37"/>
        <v>0</v>
      </c>
      <c r="K402" s="15">
        <f t="shared" si="38"/>
        <v>0</v>
      </c>
      <c r="L402" s="15">
        <f t="shared" si="39"/>
        <v>0</v>
      </c>
      <c r="M402" s="16" t="s">
        <v>649</v>
      </c>
      <c r="N402" s="2" t="s">
        <v>650</v>
      </c>
      <c r="O402" s="2" t="s">
        <v>52</v>
      </c>
      <c r="P402" s="2" t="s">
        <v>52</v>
      </c>
      <c r="Q402" s="2" t="s">
        <v>618</v>
      </c>
      <c r="R402" s="2" t="s">
        <v>63</v>
      </c>
      <c r="S402" s="2" t="s">
        <v>64</v>
      </c>
      <c r="T402" s="2" t="s">
        <v>64</v>
      </c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2" t="s">
        <v>52</v>
      </c>
      <c r="AS402" s="2" t="s">
        <v>52</v>
      </c>
      <c r="AT402" s="3"/>
      <c r="AU402" s="2" t="s">
        <v>651</v>
      </c>
      <c r="AV402" s="3">
        <v>361</v>
      </c>
    </row>
    <row r="403" spans="1:48" ht="30" customHeight="1" x14ac:dyDescent="0.3">
      <c r="A403" s="16" t="s">
        <v>644</v>
      </c>
      <c r="B403" s="16" t="s">
        <v>648</v>
      </c>
      <c r="C403" s="16" t="s">
        <v>82</v>
      </c>
      <c r="D403" s="14">
        <v>290</v>
      </c>
      <c r="E403" s="15">
        <f>TRUNC(일위대가목록!E170,0)</f>
        <v>0</v>
      </c>
      <c r="F403" s="15">
        <f t="shared" si="35"/>
        <v>0</v>
      </c>
      <c r="G403" s="15">
        <f>TRUNC(일위대가목록!F170,0)</f>
        <v>0</v>
      </c>
      <c r="H403" s="15">
        <f t="shared" si="36"/>
        <v>0</v>
      </c>
      <c r="I403" s="15">
        <f>TRUNC(일위대가목록!G170,0)</f>
        <v>0</v>
      </c>
      <c r="J403" s="15">
        <f t="shared" si="37"/>
        <v>0</v>
      </c>
      <c r="K403" s="15">
        <f t="shared" si="38"/>
        <v>0</v>
      </c>
      <c r="L403" s="15">
        <f t="shared" si="39"/>
        <v>0</v>
      </c>
      <c r="M403" s="16" t="s">
        <v>652</v>
      </c>
      <c r="N403" s="2" t="s">
        <v>653</v>
      </c>
      <c r="O403" s="2" t="s">
        <v>52</v>
      </c>
      <c r="P403" s="2" t="s">
        <v>52</v>
      </c>
      <c r="Q403" s="2" t="s">
        <v>618</v>
      </c>
      <c r="R403" s="2" t="s">
        <v>63</v>
      </c>
      <c r="S403" s="2" t="s">
        <v>64</v>
      </c>
      <c r="T403" s="2" t="s">
        <v>64</v>
      </c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2" t="s">
        <v>52</v>
      </c>
      <c r="AS403" s="2" t="s">
        <v>52</v>
      </c>
      <c r="AT403" s="3"/>
      <c r="AU403" s="2" t="s">
        <v>654</v>
      </c>
      <c r="AV403" s="3">
        <v>362</v>
      </c>
    </row>
    <row r="404" spans="1:48" ht="30" customHeight="1" x14ac:dyDescent="0.3">
      <c r="A404" s="16" t="s">
        <v>655</v>
      </c>
      <c r="B404" s="16" t="s">
        <v>52</v>
      </c>
      <c r="C404" s="16" t="s">
        <v>82</v>
      </c>
      <c r="D404" s="14">
        <v>12</v>
      </c>
      <c r="E404" s="15">
        <f>TRUNC(일위대가목록!E171,0)</f>
        <v>0</v>
      </c>
      <c r="F404" s="15">
        <f t="shared" si="35"/>
        <v>0</v>
      </c>
      <c r="G404" s="15">
        <f>TRUNC(일위대가목록!F171,0)</f>
        <v>0</v>
      </c>
      <c r="H404" s="15">
        <f t="shared" si="36"/>
        <v>0</v>
      </c>
      <c r="I404" s="15">
        <f>TRUNC(일위대가목록!G171,0)</f>
        <v>0</v>
      </c>
      <c r="J404" s="15">
        <f t="shared" si="37"/>
        <v>0</v>
      </c>
      <c r="K404" s="15">
        <f t="shared" si="38"/>
        <v>0</v>
      </c>
      <c r="L404" s="15">
        <f t="shared" si="39"/>
        <v>0</v>
      </c>
      <c r="M404" s="16" t="s">
        <v>656</v>
      </c>
      <c r="N404" s="2" t="s">
        <v>657</v>
      </c>
      <c r="O404" s="2" t="s">
        <v>52</v>
      </c>
      <c r="P404" s="2" t="s">
        <v>52</v>
      </c>
      <c r="Q404" s="2" t="s">
        <v>618</v>
      </c>
      <c r="R404" s="2" t="s">
        <v>63</v>
      </c>
      <c r="S404" s="2" t="s">
        <v>64</v>
      </c>
      <c r="T404" s="2" t="s">
        <v>64</v>
      </c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2" t="s">
        <v>52</v>
      </c>
      <c r="AS404" s="2" t="s">
        <v>52</v>
      </c>
      <c r="AT404" s="3"/>
      <c r="AU404" s="2" t="s">
        <v>658</v>
      </c>
      <c r="AV404" s="3">
        <v>363</v>
      </c>
    </row>
    <row r="405" spans="1:48" ht="30" customHeight="1" x14ac:dyDescent="0.3">
      <c r="A405" s="16" t="s">
        <v>659</v>
      </c>
      <c r="B405" s="16" t="s">
        <v>660</v>
      </c>
      <c r="C405" s="16" t="s">
        <v>82</v>
      </c>
      <c r="D405" s="14">
        <v>77</v>
      </c>
      <c r="E405" s="15">
        <f>TRUNC(일위대가목록!E172,0)</f>
        <v>0</v>
      </c>
      <c r="F405" s="15">
        <f t="shared" si="35"/>
        <v>0</v>
      </c>
      <c r="G405" s="15">
        <f>TRUNC(일위대가목록!F172,0)</f>
        <v>0</v>
      </c>
      <c r="H405" s="15">
        <f t="shared" si="36"/>
        <v>0</v>
      </c>
      <c r="I405" s="15">
        <f>TRUNC(일위대가목록!G172,0)</f>
        <v>0</v>
      </c>
      <c r="J405" s="15">
        <f t="shared" si="37"/>
        <v>0</v>
      </c>
      <c r="K405" s="15">
        <f t="shared" si="38"/>
        <v>0</v>
      </c>
      <c r="L405" s="15">
        <f t="shared" si="39"/>
        <v>0</v>
      </c>
      <c r="M405" s="16" t="s">
        <v>661</v>
      </c>
      <c r="N405" s="2" t="s">
        <v>662</v>
      </c>
      <c r="O405" s="2" t="s">
        <v>52</v>
      </c>
      <c r="P405" s="2" t="s">
        <v>52</v>
      </c>
      <c r="Q405" s="2" t="s">
        <v>618</v>
      </c>
      <c r="R405" s="2" t="s">
        <v>63</v>
      </c>
      <c r="S405" s="2" t="s">
        <v>64</v>
      </c>
      <c r="T405" s="2" t="s">
        <v>64</v>
      </c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2" t="s">
        <v>52</v>
      </c>
      <c r="AS405" s="2" t="s">
        <v>52</v>
      </c>
      <c r="AT405" s="3"/>
      <c r="AU405" s="2" t="s">
        <v>663</v>
      </c>
      <c r="AV405" s="3">
        <v>364</v>
      </c>
    </row>
    <row r="406" spans="1:48" ht="30" customHeight="1" x14ac:dyDescent="0.3">
      <c r="A406" s="16" t="s">
        <v>664</v>
      </c>
      <c r="B406" s="16" t="s">
        <v>665</v>
      </c>
      <c r="C406" s="16" t="s">
        <v>82</v>
      </c>
      <c r="D406" s="14">
        <v>290</v>
      </c>
      <c r="E406" s="15">
        <f>TRUNC(일위대가목록!E173,0)</f>
        <v>0</v>
      </c>
      <c r="F406" s="15">
        <f t="shared" si="35"/>
        <v>0</v>
      </c>
      <c r="G406" s="15">
        <f>TRUNC(일위대가목록!F173,0)</f>
        <v>0</v>
      </c>
      <c r="H406" s="15">
        <f t="shared" si="36"/>
        <v>0</v>
      </c>
      <c r="I406" s="15">
        <f>TRUNC(일위대가목록!G173,0)</f>
        <v>0</v>
      </c>
      <c r="J406" s="15">
        <f t="shared" si="37"/>
        <v>0</v>
      </c>
      <c r="K406" s="15">
        <f t="shared" si="38"/>
        <v>0</v>
      </c>
      <c r="L406" s="15">
        <f t="shared" si="39"/>
        <v>0</v>
      </c>
      <c r="M406" s="16" t="s">
        <v>666</v>
      </c>
      <c r="N406" s="2" t="s">
        <v>667</v>
      </c>
      <c r="O406" s="2" t="s">
        <v>52</v>
      </c>
      <c r="P406" s="2" t="s">
        <v>52</v>
      </c>
      <c r="Q406" s="2" t="s">
        <v>618</v>
      </c>
      <c r="R406" s="2" t="s">
        <v>63</v>
      </c>
      <c r="S406" s="2" t="s">
        <v>64</v>
      </c>
      <c r="T406" s="2" t="s">
        <v>64</v>
      </c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2" t="s">
        <v>52</v>
      </c>
      <c r="AS406" s="2" t="s">
        <v>52</v>
      </c>
      <c r="AT406" s="3"/>
      <c r="AU406" s="2" t="s">
        <v>668</v>
      </c>
      <c r="AV406" s="3">
        <v>365</v>
      </c>
    </row>
    <row r="407" spans="1:48" ht="30" customHeight="1" x14ac:dyDescent="0.3">
      <c r="A407" s="16" t="s">
        <v>669</v>
      </c>
      <c r="B407" s="16" t="s">
        <v>670</v>
      </c>
      <c r="C407" s="16" t="s">
        <v>82</v>
      </c>
      <c r="D407" s="14">
        <v>3</v>
      </c>
      <c r="E407" s="15">
        <f>TRUNC(일위대가목록!E174,0)</f>
        <v>0</v>
      </c>
      <c r="F407" s="15">
        <f t="shared" si="35"/>
        <v>0</v>
      </c>
      <c r="G407" s="15">
        <f>TRUNC(일위대가목록!F174,0)</f>
        <v>0</v>
      </c>
      <c r="H407" s="15">
        <f t="shared" si="36"/>
        <v>0</v>
      </c>
      <c r="I407" s="15">
        <f>TRUNC(일위대가목록!G174,0)</f>
        <v>0</v>
      </c>
      <c r="J407" s="15">
        <f t="shared" si="37"/>
        <v>0</v>
      </c>
      <c r="K407" s="15">
        <f t="shared" si="38"/>
        <v>0</v>
      </c>
      <c r="L407" s="15">
        <f t="shared" si="39"/>
        <v>0</v>
      </c>
      <c r="M407" s="16" t="s">
        <v>671</v>
      </c>
      <c r="N407" s="2" t="s">
        <v>672</v>
      </c>
      <c r="O407" s="2" t="s">
        <v>52</v>
      </c>
      <c r="P407" s="2" t="s">
        <v>52</v>
      </c>
      <c r="Q407" s="2" t="s">
        <v>618</v>
      </c>
      <c r="R407" s="2" t="s">
        <v>63</v>
      </c>
      <c r="S407" s="2" t="s">
        <v>64</v>
      </c>
      <c r="T407" s="2" t="s">
        <v>64</v>
      </c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2" t="s">
        <v>52</v>
      </c>
      <c r="AS407" s="2" t="s">
        <v>52</v>
      </c>
      <c r="AT407" s="3"/>
      <c r="AU407" s="2" t="s">
        <v>673</v>
      </c>
      <c r="AV407" s="3">
        <v>366</v>
      </c>
    </row>
    <row r="408" spans="1:48" ht="30" customHeight="1" x14ac:dyDescent="0.3">
      <c r="A408" s="16" t="s">
        <v>674</v>
      </c>
      <c r="B408" s="16" t="s">
        <v>675</v>
      </c>
      <c r="C408" s="16" t="s">
        <v>82</v>
      </c>
      <c r="D408" s="14">
        <v>290</v>
      </c>
      <c r="E408" s="15">
        <f>TRUNC(일위대가목록!E175,0)</f>
        <v>0</v>
      </c>
      <c r="F408" s="15">
        <f t="shared" si="35"/>
        <v>0</v>
      </c>
      <c r="G408" s="15">
        <f>TRUNC(일위대가목록!F175,0)</f>
        <v>0</v>
      </c>
      <c r="H408" s="15">
        <f t="shared" si="36"/>
        <v>0</v>
      </c>
      <c r="I408" s="15">
        <f>TRUNC(일위대가목록!G175,0)</f>
        <v>0</v>
      </c>
      <c r="J408" s="15">
        <f t="shared" si="37"/>
        <v>0</v>
      </c>
      <c r="K408" s="15">
        <f t="shared" si="38"/>
        <v>0</v>
      </c>
      <c r="L408" s="15">
        <f t="shared" si="39"/>
        <v>0</v>
      </c>
      <c r="M408" s="16" t="s">
        <v>676</v>
      </c>
      <c r="N408" s="2" t="s">
        <v>677</v>
      </c>
      <c r="O408" s="2" t="s">
        <v>52</v>
      </c>
      <c r="P408" s="2" t="s">
        <v>52</v>
      </c>
      <c r="Q408" s="2" t="s">
        <v>618</v>
      </c>
      <c r="R408" s="2" t="s">
        <v>63</v>
      </c>
      <c r="S408" s="2" t="s">
        <v>64</v>
      </c>
      <c r="T408" s="2" t="s">
        <v>64</v>
      </c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2" t="s">
        <v>52</v>
      </c>
      <c r="AS408" s="2" t="s">
        <v>52</v>
      </c>
      <c r="AT408" s="3"/>
      <c r="AU408" s="2" t="s">
        <v>678</v>
      </c>
      <c r="AV408" s="3">
        <v>367</v>
      </c>
    </row>
    <row r="409" spans="1:48" ht="30" customHeight="1" x14ac:dyDescent="0.3">
      <c r="A409" s="16" t="s">
        <v>679</v>
      </c>
      <c r="B409" s="16" t="s">
        <v>670</v>
      </c>
      <c r="C409" s="16" t="s">
        <v>82</v>
      </c>
      <c r="D409" s="14">
        <v>12</v>
      </c>
      <c r="E409" s="15">
        <f>TRUNC(일위대가목록!E176,0)</f>
        <v>0</v>
      </c>
      <c r="F409" s="15">
        <f t="shared" si="35"/>
        <v>0</v>
      </c>
      <c r="G409" s="15">
        <f>TRUNC(일위대가목록!F176,0)</f>
        <v>0</v>
      </c>
      <c r="H409" s="15">
        <f t="shared" si="36"/>
        <v>0</v>
      </c>
      <c r="I409" s="15">
        <f>TRUNC(일위대가목록!G176,0)</f>
        <v>0</v>
      </c>
      <c r="J409" s="15">
        <f t="shared" si="37"/>
        <v>0</v>
      </c>
      <c r="K409" s="15">
        <f t="shared" si="38"/>
        <v>0</v>
      </c>
      <c r="L409" s="15">
        <f t="shared" si="39"/>
        <v>0</v>
      </c>
      <c r="M409" s="16" t="s">
        <v>680</v>
      </c>
      <c r="N409" s="2" t="s">
        <v>681</v>
      </c>
      <c r="O409" s="2" t="s">
        <v>52</v>
      </c>
      <c r="P409" s="2" t="s">
        <v>52</v>
      </c>
      <c r="Q409" s="2" t="s">
        <v>618</v>
      </c>
      <c r="R409" s="2" t="s">
        <v>63</v>
      </c>
      <c r="S409" s="2" t="s">
        <v>64</v>
      </c>
      <c r="T409" s="2" t="s">
        <v>64</v>
      </c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2" t="s">
        <v>52</v>
      </c>
      <c r="AS409" s="2" t="s">
        <v>52</v>
      </c>
      <c r="AT409" s="3"/>
      <c r="AU409" s="2" t="s">
        <v>682</v>
      </c>
      <c r="AV409" s="3">
        <v>368</v>
      </c>
    </row>
    <row r="410" spans="1:48" ht="30" customHeight="1" x14ac:dyDescent="0.3">
      <c r="A410" s="16" t="s">
        <v>683</v>
      </c>
      <c r="B410" s="16" t="s">
        <v>427</v>
      </c>
      <c r="C410" s="16" t="s">
        <v>82</v>
      </c>
      <c r="D410" s="14">
        <v>242</v>
      </c>
      <c r="E410" s="15">
        <f>TRUNC(일위대가목록!E177,0)</f>
        <v>0</v>
      </c>
      <c r="F410" s="15">
        <f t="shared" si="35"/>
        <v>0</v>
      </c>
      <c r="G410" s="15">
        <f>TRUNC(일위대가목록!F177,0)</f>
        <v>0</v>
      </c>
      <c r="H410" s="15">
        <f t="shared" si="36"/>
        <v>0</v>
      </c>
      <c r="I410" s="15">
        <f>TRUNC(일위대가목록!G177,0)</f>
        <v>0</v>
      </c>
      <c r="J410" s="15">
        <f t="shared" si="37"/>
        <v>0</v>
      </c>
      <c r="K410" s="15">
        <f t="shared" si="38"/>
        <v>0</v>
      </c>
      <c r="L410" s="15">
        <f t="shared" si="39"/>
        <v>0</v>
      </c>
      <c r="M410" s="16" t="s">
        <v>684</v>
      </c>
      <c r="N410" s="2" t="s">
        <v>685</v>
      </c>
      <c r="O410" s="2" t="s">
        <v>52</v>
      </c>
      <c r="P410" s="2" t="s">
        <v>52</v>
      </c>
      <c r="Q410" s="2" t="s">
        <v>618</v>
      </c>
      <c r="R410" s="2" t="s">
        <v>63</v>
      </c>
      <c r="S410" s="2" t="s">
        <v>64</v>
      </c>
      <c r="T410" s="2" t="s">
        <v>64</v>
      </c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2" t="s">
        <v>52</v>
      </c>
      <c r="AS410" s="2" t="s">
        <v>52</v>
      </c>
      <c r="AT410" s="3"/>
      <c r="AU410" s="2" t="s">
        <v>686</v>
      </c>
      <c r="AV410" s="3">
        <v>369</v>
      </c>
    </row>
    <row r="411" spans="1:48" ht="30" customHeight="1" x14ac:dyDescent="0.3">
      <c r="A411" s="16" t="s">
        <v>669</v>
      </c>
      <c r="B411" s="16" t="s">
        <v>687</v>
      </c>
      <c r="C411" s="16" t="s">
        <v>82</v>
      </c>
      <c r="D411" s="14">
        <v>6</v>
      </c>
      <c r="E411" s="15">
        <f>TRUNC(일위대가목록!E178,0)</f>
        <v>0</v>
      </c>
      <c r="F411" s="15">
        <f t="shared" si="35"/>
        <v>0</v>
      </c>
      <c r="G411" s="15">
        <f>TRUNC(일위대가목록!F178,0)</f>
        <v>0</v>
      </c>
      <c r="H411" s="15">
        <f t="shared" si="36"/>
        <v>0</v>
      </c>
      <c r="I411" s="15">
        <f>TRUNC(일위대가목록!G178,0)</f>
        <v>0</v>
      </c>
      <c r="J411" s="15">
        <f t="shared" si="37"/>
        <v>0</v>
      </c>
      <c r="K411" s="15">
        <f t="shared" si="38"/>
        <v>0</v>
      </c>
      <c r="L411" s="15">
        <f t="shared" si="39"/>
        <v>0</v>
      </c>
      <c r="M411" s="16" t="s">
        <v>688</v>
      </c>
      <c r="N411" s="2" t="s">
        <v>689</v>
      </c>
      <c r="O411" s="2" t="s">
        <v>52</v>
      </c>
      <c r="P411" s="2" t="s">
        <v>52</v>
      </c>
      <c r="Q411" s="2" t="s">
        <v>618</v>
      </c>
      <c r="R411" s="2" t="s">
        <v>63</v>
      </c>
      <c r="S411" s="2" t="s">
        <v>64</v>
      </c>
      <c r="T411" s="2" t="s">
        <v>64</v>
      </c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2" t="s">
        <v>52</v>
      </c>
      <c r="AS411" s="2" t="s">
        <v>52</v>
      </c>
      <c r="AT411" s="3"/>
      <c r="AU411" s="2" t="s">
        <v>690</v>
      </c>
      <c r="AV411" s="3">
        <v>370</v>
      </c>
    </row>
    <row r="412" spans="1:48" ht="30" customHeight="1" x14ac:dyDescent="0.3">
      <c r="A412" s="16" t="s">
        <v>691</v>
      </c>
      <c r="B412" s="16" t="s">
        <v>52</v>
      </c>
      <c r="C412" s="16" t="s">
        <v>82</v>
      </c>
      <c r="D412" s="14">
        <v>34</v>
      </c>
      <c r="E412" s="15">
        <f>TRUNC(일위대가목록!E179,0)</f>
        <v>0</v>
      </c>
      <c r="F412" s="15">
        <f t="shared" si="35"/>
        <v>0</v>
      </c>
      <c r="G412" s="15">
        <f>TRUNC(일위대가목록!F179,0)</f>
        <v>0</v>
      </c>
      <c r="H412" s="15">
        <f t="shared" si="36"/>
        <v>0</v>
      </c>
      <c r="I412" s="15">
        <f>TRUNC(일위대가목록!G179,0)</f>
        <v>0</v>
      </c>
      <c r="J412" s="15">
        <f t="shared" si="37"/>
        <v>0</v>
      </c>
      <c r="K412" s="15">
        <f t="shared" si="38"/>
        <v>0</v>
      </c>
      <c r="L412" s="15">
        <f t="shared" si="39"/>
        <v>0</v>
      </c>
      <c r="M412" s="16" t="s">
        <v>692</v>
      </c>
      <c r="N412" s="2" t="s">
        <v>693</v>
      </c>
      <c r="O412" s="2" t="s">
        <v>52</v>
      </c>
      <c r="P412" s="2" t="s">
        <v>52</v>
      </c>
      <c r="Q412" s="2" t="s">
        <v>618</v>
      </c>
      <c r="R412" s="2" t="s">
        <v>63</v>
      </c>
      <c r="S412" s="2" t="s">
        <v>64</v>
      </c>
      <c r="T412" s="2" t="s">
        <v>64</v>
      </c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2" t="s">
        <v>52</v>
      </c>
      <c r="AS412" s="2" t="s">
        <v>52</v>
      </c>
      <c r="AT412" s="3"/>
      <c r="AU412" s="2" t="s">
        <v>694</v>
      </c>
      <c r="AV412" s="3">
        <v>371</v>
      </c>
    </row>
    <row r="413" spans="1:48" ht="30" customHeight="1" x14ac:dyDescent="0.3">
      <c r="A413" s="16" t="s">
        <v>695</v>
      </c>
      <c r="B413" s="16" t="s">
        <v>52</v>
      </c>
      <c r="C413" s="16" t="s">
        <v>82</v>
      </c>
      <c r="D413" s="14">
        <v>242</v>
      </c>
      <c r="E413" s="15">
        <f>TRUNC(일위대가목록!E180,0)</f>
        <v>0</v>
      </c>
      <c r="F413" s="15">
        <f t="shared" si="35"/>
        <v>0</v>
      </c>
      <c r="G413" s="15">
        <f>TRUNC(일위대가목록!F180,0)</f>
        <v>0</v>
      </c>
      <c r="H413" s="15">
        <f t="shared" si="36"/>
        <v>0</v>
      </c>
      <c r="I413" s="15">
        <f>TRUNC(일위대가목록!G180,0)</f>
        <v>0</v>
      </c>
      <c r="J413" s="15">
        <f t="shared" si="37"/>
        <v>0</v>
      </c>
      <c r="K413" s="15">
        <f t="shared" si="38"/>
        <v>0</v>
      </c>
      <c r="L413" s="15">
        <f t="shared" si="39"/>
        <v>0</v>
      </c>
      <c r="M413" s="16" t="s">
        <v>696</v>
      </c>
      <c r="N413" s="2" t="s">
        <v>697</v>
      </c>
      <c r="O413" s="2" t="s">
        <v>52</v>
      </c>
      <c r="P413" s="2" t="s">
        <v>52</v>
      </c>
      <c r="Q413" s="2" t="s">
        <v>618</v>
      </c>
      <c r="R413" s="2" t="s">
        <v>63</v>
      </c>
      <c r="S413" s="2" t="s">
        <v>64</v>
      </c>
      <c r="T413" s="2" t="s">
        <v>64</v>
      </c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2" t="s">
        <v>52</v>
      </c>
      <c r="AS413" s="2" t="s">
        <v>52</v>
      </c>
      <c r="AT413" s="3"/>
      <c r="AU413" s="2" t="s">
        <v>698</v>
      </c>
      <c r="AV413" s="3">
        <v>372</v>
      </c>
    </row>
    <row r="414" spans="1:48" ht="30" customHeight="1" x14ac:dyDescent="0.3">
      <c r="A414" s="16" t="s">
        <v>699</v>
      </c>
      <c r="B414" s="16" t="s">
        <v>700</v>
      </c>
      <c r="C414" s="16" t="s">
        <v>82</v>
      </c>
      <c r="D414" s="14">
        <v>151</v>
      </c>
      <c r="E414" s="15">
        <f>TRUNC(일위대가목록!E181,0)</f>
        <v>0</v>
      </c>
      <c r="F414" s="15">
        <f t="shared" si="35"/>
        <v>0</v>
      </c>
      <c r="G414" s="15">
        <f>TRUNC(일위대가목록!F181,0)</f>
        <v>0</v>
      </c>
      <c r="H414" s="15">
        <f t="shared" si="36"/>
        <v>0</v>
      </c>
      <c r="I414" s="15">
        <f>TRUNC(일위대가목록!G181,0)</f>
        <v>0</v>
      </c>
      <c r="J414" s="15">
        <f t="shared" si="37"/>
        <v>0</v>
      </c>
      <c r="K414" s="15">
        <f t="shared" si="38"/>
        <v>0</v>
      </c>
      <c r="L414" s="15">
        <f t="shared" si="39"/>
        <v>0</v>
      </c>
      <c r="M414" s="16" t="s">
        <v>701</v>
      </c>
      <c r="N414" s="2" t="s">
        <v>702</v>
      </c>
      <c r="O414" s="2" t="s">
        <v>52</v>
      </c>
      <c r="P414" s="2" t="s">
        <v>52</v>
      </c>
      <c r="Q414" s="2" t="s">
        <v>618</v>
      </c>
      <c r="R414" s="2" t="s">
        <v>63</v>
      </c>
      <c r="S414" s="2" t="s">
        <v>64</v>
      </c>
      <c r="T414" s="2" t="s">
        <v>64</v>
      </c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2" t="s">
        <v>52</v>
      </c>
      <c r="AS414" s="2" t="s">
        <v>52</v>
      </c>
      <c r="AT414" s="3"/>
      <c r="AU414" s="2" t="s">
        <v>703</v>
      </c>
      <c r="AV414" s="3">
        <v>373</v>
      </c>
    </row>
    <row r="415" spans="1:48" ht="30" customHeight="1" x14ac:dyDescent="0.3">
      <c r="A415" s="16" t="s">
        <v>704</v>
      </c>
      <c r="B415" s="16" t="s">
        <v>705</v>
      </c>
      <c r="C415" s="16" t="s">
        <v>60</v>
      </c>
      <c r="D415" s="14">
        <v>57</v>
      </c>
      <c r="E415" s="15">
        <f>TRUNC(일위대가목록!E182,0)</f>
        <v>0</v>
      </c>
      <c r="F415" s="15">
        <f t="shared" si="35"/>
        <v>0</v>
      </c>
      <c r="G415" s="15">
        <f>TRUNC(일위대가목록!F182,0)</f>
        <v>0</v>
      </c>
      <c r="H415" s="15">
        <f t="shared" si="36"/>
        <v>0</v>
      </c>
      <c r="I415" s="15">
        <f>TRUNC(일위대가목록!G182,0)</f>
        <v>0</v>
      </c>
      <c r="J415" s="15">
        <f t="shared" si="37"/>
        <v>0</v>
      </c>
      <c r="K415" s="15">
        <f t="shared" si="38"/>
        <v>0</v>
      </c>
      <c r="L415" s="15">
        <f t="shared" si="39"/>
        <v>0</v>
      </c>
      <c r="M415" s="16" t="s">
        <v>706</v>
      </c>
      <c r="N415" s="2" t="s">
        <v>707</v>
      </c>
      <c r="O415" s="2" t="s">
        <v>52</v>
      </c>
      <c r="P415" s="2" t="s">
        <v>52</v>
      </c>
      <c r="Q415" s="2" t="s">
        <v>618</v>
      </c>
      <c r="R415" s="2" t="s">
        <v>63</v>
      </c>
      <c r="S415" s="2" t="s">
        <v>64</v>
      </c>
      <c r="T415" s="2" t="s">
        <v>64</v>
      </c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2" t="s">
        <v>52</v>
      </c>
      <c r="AS415" s="2" t="s">
        <v>52</v>
      </c>
      <c r="AT415" s="3"/>
      <c r="AU415" s="2" t="s">
        <v>708</v>
      </c>
      <c r="AV415" s="3">
        <v>374</v>
      </c>
    </row>
    <row r="416" spans="1:48" ht="30" customHeight="1" x14ac:dyDescent="0.3">
      <c r="A416" s="16" t="s">
        <v>709</v>
      </c>
      <c r="B416" s="16" t="s">
        <v>52</v>
      </c>
      <c r="C416" s="16" t="s">
        <v>82</v>
      </c>
      <c r="D416" s="14">
        <v>15</v>
      </c>
      <c r="E416" s="15">
        <f>TRUNC(일위대가목록!E183,0)</f>
        <v>0</v>
      </c>
      <c r="F416" s="15">
        <f t="shared" si="35"/>
        <v>0</v>
      </c>
      <c r="G416" s="15">
        <f>TRUNC(일위대가목록!F183,0)</f>
        <v>0</v>
      </c>
      <c r="H416" s="15">
        <f t="shared" si="36"/>
        <v>0</v>
      </c>
      <c r="I416" s="15">
        <f>TRUNC(일위대가목록!G183,0)</f>
        <v>0</v>
      </c>
      <c r="J416" s="15">
        <f t="shared" si="37"/>
        <v>0</v>
      </c>
      <c r="K416" s="15">
        <f t="shared" si="38"/>
        <v>0</v>
      </c>
      <c r="L416" s="15">
        <f t="shared" si="39"/>
        <v>0</v>
      </c>
      <c r="M416" s="16" t="s">
        <v>710</v>
      </c>
      <c r="N416" s="2" t="s">
        <v>711</v>
      </c>
      <c r="O416" s="2" t="s">
        <v>52</v>
      </c>
      <c r="P416" s="2" t="s">
        <v>52</v>
      </c>
      <c r="Q416" s="2" t="s">
        <v>618</v>
      </c>
      <c r="R416" s="2" t="s">
        <v>63</v>
      </c>
      <c r="S416" s="2" t="s">
        <v>64</v>
      </c>
      <c r="T416" s="2" t="s">
        <v>64</v>
      </c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2" t="s">
        <v>52</v>
      </c>
      <c r="AS416" s="2" t="s">
        <v>52</v>
      </c>
      <c r="AT416" s="3"/>
      <c r="AU416" s="2" t="s">
        <v>712</v>
      </c>
      <c r="AV416" s="3">
        <v>375</v>
      </c>
    </row>
    <row r="417" spans="1:48" ht="30" customHeight="1" x14ac:dyDescent="0.3">
      <c r="A417" s="16" t="s">
        <v>713</v>
      </c>
      <c r="B417" s="16" t="s">
        <v>52</v>
      </c>
      <c r="C417" s="16" t="s">
        <v>82</v>
      </c>
      <c r="D417" s="14">
        <v>12</v>
      </c>
      <c r="E417" s="15">
        <f>TRUNC(일위대가목록!E184,0)</f>
        <v>0</v>
      </c>
      <c r="F417" s="15">
        <f t="shared" si="35"/>
        <v>0</v>
      </c>
      <c r="G417" s="15">
        <f>TRUNC(일위대가목록!F184,0)</f>
        <v>0</v>
      </c>
      <c r="H417" s="15">
        <f t="shared" si="36"/>
        <v>0</v>
      </c>
      <c r="I417" s="15">
        <f>TRUNC(일위대가목록!G184,0)</f>
        <v>0</v>
      </c>
      <c r="J417" s="15">
        <f t="shared" si="37"/>
        <v>0</v>
      </c>
      <c r="K417" s="15">
        <f t="shared" si="38"/>
        <v>0</v>
      </c>
      <c r="L417" s="15">
        <f t="shared" si="39"/>
        <v>0</v>
      </c>
      <c r="M417" s="16" t="s">
        <v>714</v>
      </c>
      <c r="N417" s="2" t="s">
        <v>715</v>
      </c>
      <c r="O417" s="2" t="s">
        <v>52</v>
      </c>
      <c r="P417" s="2" t="s">
        <v>52</v>
      </c>
      <c r="Q417" s="2" t="s">
        <v>618</v>
      </c>
      <c r="R417" s="2" t="s">
        <v>63</v>
      </c>
      <c r="S417" s="2" t="s">
        <v>64</v>
      </c>
      <c r="T417" s="2" t="s">
        <v>64</v>
      </c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2" t="s">
        <v>52</v>
      </c>
      <c r="AS417" s="2" t="s">
        <v>52</v>
      </c>
      <c r="AT417" s="3"/>
      <c r="AU417" s="2" t="s">
        <v>716</v>
      </c>
      <c r="AV417" s="3">
        <v>376</v>
      </c>
    </row>
    <row r="418" spans="1:48" ht="30" customHeight="1" x14ac:dyDescent="0.3">
      <c r="A418" s="16" t="s">
        <v>717</v>
      </c>
      <c r="B418" s="16" t="s">
        <v>718</v>
      </c>
      <c r="C418" s="16" t="s">
        <v>313</v>
      </c>
      <c r="D418" s="14">
        <v>1</v>
      </c>
      <c r="E418" s="15">
        <f>TRUNC(일위대가목록!E185,0)</f>
        <v>0</v>
      </c>
      <c r="F418" s="15">
        <f t="shared" si="35"/>
        <v>0</v>
      </c>
      <c r="G418" s="15">
        <f>TRUNC(일위대가목록!F185,0)</f>
        <v>0</v>
      </c>
      <c r="H418" s="15">
        <f t="shared" si="36"/>
        <v>0</v>
      </c>
      <c r="I418" s="15">
        <f>TRUNC(일위대가목록!G185,0)</f>
        <v>0</v>
      </c>
      <c r="J418" s="15">
        <f t="shared" si="37"/>
        <v>0</v>
      </c>
      <c r="K418" s="15">
        <f t="shared" si="38"/>
        <v>0</v>
      </c>
      <c r="L418" s="15">
        <f t="shared" si="39"/>
        <v>0</v>
      </c>
      <c r="M418" s="16" t="s">
        <v>719</v>
      </c>
      <c r="N418" s="2" t="s">
        <v>720</v>
      </c>
      <c r="O418" s="2" t="s">
        <v>52</v>
      </c>
      <c r="P418" s="2" t="s">
        <v>52</v>
      </c>
      <c r="Q418" s="2" t="s">
        <v>618</v>
      </c>
      <c r="R418" s="2" t="s">
        <v>63</v>
      </c>
      <c r="S418" s="2" t="s">
        <v>64</v>
      </c>
      <c r="T418" s="2" t="s">
        <v>64</v>
      </c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2" t="s">
        <v>52</v>
      </c>
      <c r="AS418" s="2" t="s">
        <v>52</v>
      </c>
      <c r="AT418" s="3"/>
      <c r="AU418" s="2" t="s">
        <v>721</v>
      </c>
      <c r="AV418" s="3">
        <v>764</v>
      </c>
    </row>
    <row r="419" spans="1:48" ht="30" customHeight="1" x14ac:dyDescent="0.3">
      <c r="A419" s="16" t="s">
        <v>91</v>
      </c>
      <c r="B419" s="14"/>
      <c r="C419" s="14"/>
      <c r="D419" s="14"/>
      <c r="E419" s="15"/>
      <c r="F419" s="15">
        <f>SUMIF(Q395:Q418,"010115",F395:F418)</f>
        <v>0</v>
      </c>
      <c r="G419" s="15"/>
      <c r="H419" s="15">
        <f>SUMIF(Q395:Q418,"010115",H395:H418)</f>
        <v>0</v>
      </c>
      <c r="I419" s="15"/>
      <c r="J419" s="15">
        <f>SUMIF(Q395:Q418,"010115",J395:J418)</f>
        <v>0</v>
      </c>
      <c r="K419" s="15"/>
      <c r="L419" s="15">
        <f>SUMIF(Q395:Q418,"010115",L395:L418)</f>
        <v>0</v>
      </c>
      <c r="M419" s="14"/>
      <c r="N419" t="s">
        <v>92</v>
      </c>
    </row>
    <row r="420" spans="1:48" ht="30" customHeight="1" x14ac:dyDescent="0.3">
      <c r="A420" s="16" t="s">
        <v>722</v>
      </c>
      <c r="B420" s="16" t="s">
        <v>52</v>
      </c>
      <c r="C420" s="14"/>
      <c r="D420" s="14"/>
      <c r="E420" s="15"/>
      <c r="F420" s="15"/>
      <c r="G420" s="15"/>
      <c r="H420" s="15"/>
      <c r="I420" s="15"/>
      <c r="J420" s="15"/>
      <c r="K420" s="15"/>
      <c r="L420" s="15"/>
      <c r="M420" s="14"/>
      <c r="N420" s="3"/>
      <c r="O420" s="3"/>
      <c r="P420" s="3"/>
      <c r="Q420" s="2" t="s">
        <v>723</v>
      </c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</row>
    <row r="421" spans="1:48" ht="30" customHeight="1" x14ac:dyDescent="0.3">
      <c r="A421" s="16" t="s">
        <v>724</v>
      </c>
      <c r="B421" s="16" t="s">
        <v>725</v>
      </c>
      <c r="C421" s="16" t="s">
        <v>726</v>
      </c>
      <c r="D421" s="14">
        <v>146</v>
      </c>
      <c r="E421" s="15">
        <f>TRUNC(단가대비표!O60,0)</f>
        <v>0</v>
      </c>
      <c r="F421" s="15">
        <f>TRUNC(E421*D421, 0)</f>
        <v>0</v>
      </c>
      <c r="G421" s="15">
        <f>TRUNC(단가대비표!P60,0)</f>
        <v>0</v>
      </c>
      <c r="H421" s="15">
        <f>TRUNC(G421*D421, 0)</f>
        <v>0</v>
      </c>
      <c r="I421" s="15">
        <f>TRUNC(단가대비표!V60,0)</f>
        <v>0</v>
      </c>
      <c r="J421" s="15">
        <f>TRUNC(I421*D421, 0)</f>
        <v>0</v>
      </c>
      <c r="K421" s="15">
        <f t="shared" ref="K421:L424" si="40">TRUNC(E421+G421+I421, 0)</f>
        <v>0</v>
      </c>
      <c r="L421" s="15">
        <f t="shared" si="40"/>
        <v>0</v>
      </c>
      <c r="M421" s="16" t="s">
        <v>727</v>
      </c>
      <c r="N421" s="2" t="s">
        <v>728</v>
      </c>
      <c r="O421" s="2" t="s">
        <v>52</v>
      </c>
      <c r="P421" s="2" t="s">
        <v>52</v>
      </c>
      <c r="Q421" s="2" t="s">
        <v>723</v>
      </c>
      <c r="R421" s="2" t="s">
        <v>64</v>
      </c>
      <c r="S421" s="2" t="s">
        <v>64</v>
      </c>
      <c r="T421" s="2" t="s">
        <v>63</v>
      </c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2" t="s">
        <v>52</v>
      </c>
      <c r="AS421" s="2" t="s">
        <v>52</v>
      </c>
      <c r="AT421" s="3"/>
      <c r="AU421" s="2" t="s">
        <v>729</v>
      </c>
      <c r="AV421" s="3">
        <v>748</v>
      </c>
    </row>
    <row r="422" spans="1:48" ht="30" customHeight="1" x14ac:dyDescent="0.3">
      <c r="A422" s="16" t="s">
        <v>730</v>
      </c>
      <c r="B422" s="16" t="s">
        <v>725</v>
      </c>
      <c r="C422" s="16" t="s">
        <v>97</v>
      </c>
      <c r="D422" s="14">
        <v>12</v>
      </c>
      <c r="E422" s="15">
        <f>TRUNC(단가대비표!O23,0)</f>
        <v>0</v>
      </c>
      <c r="F422" s="15">
        <f>TRUNC(E422*D422, 0)</f>
        <v>0</v>
      </c>
      <c r="G422" s="15">
        <f>TRUNC(단가대비표!P23,0)</f>
        <v>0</v>
      </c>
      <c r="H422" s="15">
        <f>TRUNC(G422*D422, 0)</f>
        <v>0</v>
      </c>
      <c r="I422" s="15">
        <f>TRUNC(단가대비표!V23,0)</f>
        <v>0</v>
      </c>
      <c r="J422" s="15">
        <f>TRUNC(I422*D422, 0)</f>
        <v>0</v>
      </c>
      <c r="K422" s="15">
        <f t="shared" si="40"/>
        <v>0</v>
      </c>
      <c r="L422" s="15">
        <f t="shared" si="40"/>
        <v>0</v>
      </c>
      <c r="M422" s="16" t="s">
        <v>731</v>
      </c>
      <c r="N422" s="2" t="s">
        <v>732</v>
      </c>
      <c r="O422" s="2" t="s">
        <v>52</v>
      </c>
      <c r="P422" s="2" t="s">
        <v>52</v>
      </c>
      <c r="Q422" s="2" t="s">
        <v>723</v>
      </c>
      <c r="R422" s="2" t="s">
        <v>64</v>
      </c>
      <c r="S422" s="2" t="s">
        <v>64</v>
      </c>
      <c r="T422" s="2" t="s">
        <v>63</v>
      </c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2" t="s">
        <v>52</v>
      </c>
      <c r="AS422" s="2" t="s">
        <v>52</v>
      </c>
      <c r="AT422" s="3"/>
      <c r="AU422" s="2" t="s">
        <v>733</v>
      </c>
      <c r="AV422" s="3">
        <v>750</v>
      </c>
    </row>
    <row r="423" spans="1:48" ht="30" customHeight="1" x14ac:dyDescent="0.3">
      <c r="A423" s="16" t="s">
        <v>734</v>
      </c>
      <c r="B423" s="16" t="s">
        <v>735</v>
      </c>
      <c r="C423" s="16" t="s">
        <v>97</v>
      </c>
      <c r="D423" s="14">
        <v>6</v>
      </c>
      <c r="E423" s="15">
        <f>TRUNC(단가대비표!O19,0)</f>
        <v>0</v>
      </c>
      <c r="F423" s="15">
        <f>TRUNC(E423*D423, 0)</f>
        <v>0</v>
      </c>
      <c r="G423" s="15">
        <f>TRUNC(단가대비표!P19,0)</f>
        <v>0</v>
      </c>
      <c r="H423" s="15">
        <f>TRUNC(G423*D423, 0)</f>
        <v>0</v>
      </c>
      <c r="I423" s="15">
        <f>TRUNC(단가대비표!V19,0)</f>
        <v>0</v>
      </c>
      <c r="J423" s="15">
        <f>TRUNC(I423*D423, 0)</f>
        <v>0</v>
      </c>
      <c r="K423" s="15">
        <f t="shared" si="40"/>
        <v>0</v>
      </c>
      <c r="L423" s="15">
        <f t="shared" si="40"/>
        <v>0</v>
      </c>
      <c r="M423" s="16" t="s">
        <v>736</v>
      </c>
      <c r="N423" s="2" t="s">
        <v>737</v>
      </c>
      <c r="O423" s="2" t="s">
        <v>52</v>
      </c>
      <c r="P423" s="2" t="s">
        <v>52</v>
      </c>
      <c r="Q423" s="2" t="s">
        <v>723</v>
      </c>
      <c r="R423" s="2" t="s">
        <v>64</v>
      </c>
      <c r="S423" s="2" t="s">
        <v>64</v>
      </c>
      <c r="T423" s="2" t="s">
        <v>63</v>
      </c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2" t="s">
        <v>52</v>
      </c>
      <c r="AS423" s="2" t="s">
        <v>52</v>
      </c>
      <c r="AT423" s="3"/>
      <c r="AU423" s="2" t="s">
        <v>738</v>
      </c>
      <c r="AV423" s="3">
        <v>749</v>
      </c>
    </row>
    <row r="424" spans="1:48" ht="30" customHeight="1" x14ac:dyDescent="0.3">
      <c r="A424" s="16" t="s">
        <v>739</v>
      </c>
      <c r="B424" s="16" t="s">
        <v>740</v>
      </c>
      <c r="C424" s="16" t="s">
        <v>97</v>
      </c>
      <c r="D424" s="14">
        <v>14</v>
      </c>
      <c r="E424" s="15">
        <f>TRUNC(단가대비표!O56,0)</f>
        <v>0</v>
      </c>
      <c r="F424" s="15">
        <f>TRUNC(E424*D424, 0)</f>
        <v>0</v>
      </c>
      <c r="G424" s="15">
        <f>TRUNC(단가대비표!P56,0)</f>
        <v>0</v>
      </c>
      <c r="H424" s="15">
        <f>TRUNC(G424*D424, 0)</f>
        <v>0</v>
      </c>
      <c r="I424" s="15">
        <f>TRUNC(단가대비표!V56,0)</f>
        <v>0</v>
      </c>
      <c r="J424" s="15">
        <f>TRUNC(I424*D424, 0)</f>
        <v>0</v>
      </c>
      <c r="K424" s="15">
        <f t="shared" si="40"/>
        <v>0</v>
      </c>
      <c r="L424" s="15">
        <f t="shared" si="40"/>
        <v>0</v>
      </c>
      <c r="M424" s="16" t="s">
        <v>741</v>
      </c>
      <c r="N424" s="2" t="s">
        <v>742</v>
      </c>
      <c r="O424" s="2" t="s">
        <v>52</v>
      </c>
      <c r="P424" s="2" t="s">
        <v>52</v>
      </c>
      <c r="Q424" s="2" t="s">
        <v>723</v>
      </c>
      <c r="R424" s="2" t="s">
        <v>64</v>
      </c>
      <c r="S424" s="2" t="s">
        <v>64</v>
      </c>
      <c r="T424" s="2" t="s">
        <v>63</v>
      </c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2" t="s">
        <v>52</v>
      </c>
      <c r="AS424" s="2" t="s">
        <v>52</v>
      </c>
      <c r="AT424" s="3"/>
      <c r="AU424" s="2" t="s">
        <v>743</v>
      </c>
      <c r="AV424" s="3">
        <v>751</v>
      </c>
    </row>
    <row r="425" spans="1:48" ht="30" customHeight="1" x14ac:dyDescent="0.3">
      <c r="A425" s="14"/>
      <c r="B425" s="14"/>
      <c r="C425" s="14"/>
      <c r="D425" s="14"/>
      <c r="E425" s="15"/>
      <c r="F425" s="15"/>
      <c r="G425" s="15"/>
      <c r="H425" s="15"/>
      <c r="I425" s="15"/>
      <c r="J425" s="15"/>
      <c r="K425" s="15"/>
      <c r="L425" s="15"/>
      <c r="M425" s="14"/>
      <c r="Q425" s="1" t="s">
        <v>723</v>
      </c>
    </row>
    <row r="426" spans="1:48" ht="30" customHeight="1" x14ac:dyDescent="0.3">
      <c r="A426" s="14"/>
      <c r="B426" s="14"/>
      <c r="C426" s="14"/>
      <c r="D426" s="14"/>
      <c r="E426" s="15"/>
      <c r="F426" s="15"/>
      <c r="G426" s="15"/>
      <c r="H426" s="15"/>
      <c r="I426" s="15"/>
      <c r="J426" s="15"/>
      <c r="K426" s="15"/>
      <c r="L426" s="15"/>
      <c r="M426" s="14"/>
      <c r="Q426" s="1" t="s">
        <v>723</v>
      </c>
    </row>
    <row r="427" spans="1:48" ht="30" customHeight="1" x14ac:dyDescent="0.3">
      <c r="A427" s="14"/>
      <c r="B427" s="14"/>
      <c r="C427" s="14"/>
      <c r="D427" s="14"/>
      <c r="E427" s="15"/>
      <c r="F427" s="15"/>
      <c r="G427" s="15"/>
      <c r="H427" s="15"/>
      <c r="I427" s="15"/>
      <c r="J427" s="15"/>
      <c r="K427" s="15"/>
      <c r="L427" s="15"/>
      <c r="M427" s="14"/>
      <c r="Q427" s="1" t="s">
        <v>723</v>
      </c>
    </row>
    <row r="428" spans="1:48" ht="30" customHeight="1" x14ac:dyDescent="0.3">
      <c r="A428" s="14"/>
      <c r="B428" s="14"/>
      <c r="C428" s="14"/>
      <c r="D428" s="14"/>
      <c r="E428" s="15"/>
      <c r="F428" s="15"/>
      <c r="G428" s="15"/>
      <c r="H428" s="15"/>
      <c r="I428" s="15"/>
      <c r="J428" s="15"/>
      <c r="K428" s="15"/>
      <c r="L428" s="15"/>
      <c r="M428" s="14"/>
      <c r="Q428" s="1" t="s">
        <v>723</v>
      </c>
    </row>
    <row r="429" spans="1:48" ht="30" customHeight="1" x14ac:dyDescent="0.3">
      <c r="A429" s="14"/>
      <c r="B429" s="14"/>
      <c r="C429" s="14"/>
      <c r="D429" s="14"/>
      <c r="E429" s="15"/>
      <c r="F429" s="15"/>
      <c r="G429" s="15"/>
      <c r="H429" s="15"/>
      <c r="I429" s="15"/>
      <c r="J429" s="15"/>
      <c r="K429" s="15"/>
      <c r="L429" s="15"/>
      <c r="M429" s="14"/>
      <c r="Q429" s="1" t="s">
        <v>723</v>
      </c>
    </row>
    <row r="430" spans="1:48" ht="30" customHeight="1" x14ac:dyDescent="0.3">
      <c r="A430" s="14"/>
      <c r="B430" s="14"/>
      <c r="C430" s="14"/>
      <c r="D430" s="14"/>
      <c r="E430" s="15"/>
      <c r="F430" s="15"/>
      <c r="G430" s="15"/>
      <c r="H430" s="15"/>
      <c r="I430" s="15"/>
      <c r="J430" s="15"/>
      <c r="K430" s="15"/>
      <c r="L430" s="15"/>
      <c r="M430" s="14"/>
      <c r="Q430" s="1" t="s">
        <v>723</v>
      </c>
    </row>
    <row r="431" spans="1:48" ht="30" customHeight="1" x14ac:dyDescent="0.3">
      <c r="A431" s="14"/>
      <c r="B431" s="14"/>
      <c r="C431" s="14"/>
      <c r="D431" s="14"/>
      <c r="E431" s="15"/>
      <c r="F431" s="15"/>
      <c r="G431" s="15"/>
      <c r="H431" s="15"/>
      <c r="I431" s="15"/>
      <c r="J431" s="15"/>
      <c r="K431" s="15"/>
      <c r="L431" s="15"/>
      <c r="M431" s="14"/>
      <c r="Q431" s="1" t="s">
        <v>723</v>
      </c>
    </row>
    <row r="432" spans="1:48" ht="30" customHeight="1" x14ac:dyDescent="0.3">
      <c r="A432" s="14"/>
      <c r="B432" s="14"/>
      <c r="C432" s="14"/>
      <c r="D432" s="14"/>
      <c r="E432" s="15"/>
      <c r="F432" s="15"/>
      <c r="G432" s="15"/>
      <c r="H432" s="15"/>
      <c r="I432" s="15"/>
      <c r="J432" s="15"/>
      <c r="K432" s="15"/>
      <c r="L432" s="15"/>
      <c r="M432" s="14"/>
      <c r="Q432" s="1" t="s">
        <v>723</v>
      </c>
    </row>
    <row r="433" spans="1:48" ht="30" customHeight="1" x14ac:dyDescent="0.3">
      <c r="A433" s="14"/>
      <c r="B433" s="14"/>
      <c r="C433" s="14"/>
      <c r="D433" s="14"/>
      <c r="E433" s="15"/>
      <c r="F433" s="15"/>
      <c r="G433" s="15"/>
      <c r="H433" s="15"/>
      <c r="I433" s="15"/>
      <c r="J433" s="15"/>
      <c r="K433" s="15"/>
      <c r="L433" s="15"/>
      <c r="M433" s="14"/>
      <c r="Q433" s="1" t="s">
        <v>723</v>
      </c>
    </row>
    <row r="434" spans="1:48" ht="30" customHeight="1" x14ac:dyDescent="0.3">
      <c r="A434" s="14"/>
      <c r="B434" s="14"/>
      <c r="C434" s="14"/>
      <c r="D434" s="14"/>
      <c r="E434" s="15"/>
      <c r="F434" s="15"/>
      <c r="G434" s="15"/>
      <c r="H434" s="15"/>
      <c r="I434" s="15"/>
      <c r="J434" s="15"/>
      <c r="K434" s="15"/>
      <c r="L434" s="15"/>
      <c r="M434" s="14"/>
      <c r="Q434" s="1" t="s">
        <v>723</v>
      </c>
    </row>
    <row r="435" spans="1:48" ht="30" customHeight="1" x14ac:dyDescent="0.3">
      <c r="A435" s="14"/>
      <c r="B435" s="14"/>
      <c r="C435" s="14"/>
      <c r="D435" s="14"/>
      <c r="E435" s="15"/>
      <c r="F435" s="15"/>
      <c r="G435" s="15"/>
      <c r="H435" s="15"/>
      <c r="I435" s="15"/>
      <c r="J435" s="15"/>
      <c r="K435" s="15"/>
      <c r="L435" s="15"/>
      <c r="M435" s="14"/>
      <c r="Q435" s="1" t="s">
        <v>723</v>
      </c>
    </row>
    <row r="436" spans="1:48" ht="30" customHeight="1" x14ac:dyDescent="0.3">
      <c r="A436" s="14"/>
      <c r="B436" s="14"/>
      <c r="C436" s="14"/>
      <c r="D436" s="14"/>
      <c r="E436" s="15"/>
      <c r="F436" s="15"/>
      <c r="G436" s="15"/>
      <c r="H436" s="15"/>
      <c r="I436" s="15"/>
      <c r="J436" s="15"/>
      <c r="K436" s="15"/>
      <c r="L436" s="15"/>
      <c r="M436" s="14"/>
      <c r="Q436" s="1" t="s">
        <v>723</v>
      </c>
    </row>
    <row r="437" spans="1:48" ht="30" customHeight="1" x14ac:dyDescent="0.3">
      <c r="A437" s="14"/>
      <c r="B437" s="14"/>
      <c r="C437" s="14"/>
      <c r="D437" s="14"/>
      <c r="E437" s="15"/>
      <c r="F437" s="15"/>
      <c r="G437" s="15"/>
      <c r="H437" s="15"/>
      <c r="I437" s="15"/>
      <c r="J437" s="15"/>
      <c r="K437" s="15"/>
      <c r="L437" s="15"/>
      <c r="M437" s="14"/>
      <c r="Q437" s="1" t="s">
        <v>723</v>
      </c>
    </row>
    <row r="438" spans="1:48" ht="30" customHeight="1" x14ac:dyDescent="0.3">
      <c r="A438" s="14"/>
      <c r="B438" s="14"/>
      <c r="C438" s="14"/>
      <c r="D438" s="14"/>
      <c r="E438" s="15"/>
      <c r="F438" s="15"/>
      <c r="G438" s="15"/>
      <c r="H438" s="15"/>
      <c r="I438" s="15"/>
      <c r="J438" s="15"/>
      <c r="K438" s="15"/>
      <c r="L438" s="15"/>
      <c r="M438" s="14"/>
      <c r="Q438" s="1" t="s">
        <v>723</v>
      </c>
    </row>
    <row r="439" spans="1:48" ht="30" customHeight="1" x14ac:dyDescent="0.3">
      <c r="A439" s="14"/>
      <c r="B439" s="14"/>
      <c r="C439" s="14"/>
      <c r="D439" s="14"/>
      <c r="E439" s="15"/>
      <c r="F439" s="15"/>
      <c r="G439" s="15"/>
      <c r="H439" s="15"/>
      <c r="I439" s="15"/>
      <c r="J439" s="15"/>
      <c r="K439" s="15"/>
      <c r="L439" s="15"/>
      <c r="M439" s="14"/>
      <c r="Q439" s="1" t="s">
        <v>723</v>
      </c>
    </row>
    <row r="440" spans="1:48" ht="30" customHeight="1" x14ac:dyDescent="0.3">
      <c r="A440" s="14"/>
      <c r="B440" s="14"/>
      <c r="C440" s="14"/>
      <c r="D440" s="14"/>
      <c r="E440" s="15"/>
      <c r="F440" s="15"/>
      <c r="G440" s="15"/>
      <c r="H440" s="15"/>
      <c r="I440" s="15"/>
      <c r="J440" s="15"/>
      <c r="K440" s="15"/>
      <c r="L440" s="15"/>
      <c r="M440" s="14"/>
      <c r="Q440" s="1" t="s">
        <v>723</v>
      </c>
    </row>
    <row r="441" spans="1:48" ht="30" customHeight="1" x14ac:dyDescent="0.3">
      <c r="A441" s="14"/>
      <c r="B441" s="14"/>
      <c r="C441" s="14"/>
      <c r="D441" s="14"/>
      <c r="E441" s="15"/>
      <c r="F441" s="15"/>
      <c r="G441" s="15"/>
      <c r="H441" s="15"/>
      <c r="I441" s="15"/>
      <c r="J441" s="15"/>
      <c r="K441" s="15"/>
      <c r="L441" s="15"/>
      <c r="M441" s="14"/>
      <c r="Q441" s="1" t="s">
        <v>723</v>
      </c>
    </row>
    <row r="442" spans="1:48" ht="30" customHeight="1" x14ac:dyDescent="0.3">
      <c r="A442" s="14"/>
      <c r="B442" s="14"/>
      <c r="C442" s="14"/>
      <c r="D442" s="14"/>
      <c r="E442" s="15"/>
      <c r="F442" s="15"/>
      <c r="G442" s="15"/>
      <c r="H442" s="15"/>
      <c r="I442" s="15"/>
      <c r="J442" s="15"/>
      <c r="K442" s="15"/>
      <c r="L442" s="15"/>
      <c r="M442" s="14"/>
      <c r="Q442" s="1" t="s">
        <v>723</v>
      </c>
    </row>
    <row r="443" spans="1:48" ht="30" customHeight="1" x14ac:dyDescent="0.3">
      <c r="A443" s="14"/>
      <c r="B443" s="14"/>
      <c r="C443" s="14"/>
      <c r="D443" s="14"/>
      <c r="E443" s="15"/>
      <c r="F443" s="15"/>
      <c r="G443" s="15"/>
      <c r="H443" s="15"/>
      <c r="I443" s="15"/>
      <c r="J443" s="15"/>
      <c r="K443" s="15"/>
      <c r="L443" s="15"/>
      <c r="M443" s="14"/>
      <c r="Q443" s="1" t="s">
        <v>723</v>
      </c>
    </row>
    <row r="444" spans="1:48" ht="30" customHeight="1" x14ac:dyDescent="0.3">
      <c r="A444" s="14"/>
      <c r="B444" s="14"/>
      <c r="C444" s="14"/>
      <c r="D444" s="14"/>
      <c r="E444" s="15"/>
      <c r="F444" s="15"/>
      <c r="G444" s="15"/>
      <c r="H444" s="15"/>
      <c r="I444" s="15"/>
      <c r="J444" s="15"/>
      <c r="K444" s="15"/>
      <c r="L444" s="15"/>
      <c r="M444" s="14"/>
      <c r="Q444" s="1" t="s">
        <v>723</v>
      </c>
    </row>
    <row r="445" spans="1:48" ht="30" customHeight="1" x14ac:dyDescent="0.3">
      <c r="A445" s="16" t="s">
        <v>91</v>
      </c>
      <c r="B445" s="14"/>
      <c r="C445" s="14"/>
      <c r="D445" s="14"/>
      <c r="E445" s="15"/>
      <c r="F445" s="15">
        <f>SUMIF(Q421:Q444,"010116",F421:F444)</f>
        <v>0</v>
      </c>
      <c r="G445" s="15"/>
      <c r="H445" s="15">
        <f>SUMIF(Q421:Q444,"010116",H421:H444)</f>
        <v>0</v>
      </c>
      <c r="I445" s="15"/>
      <c r="J445" s="15">
        <f>SUMIF(Q421:Q444,"010116",J421:J444)</f>
        <v>0</v>
      </c>
      <c r="K445" s="15"/>
      <c r="L445" s="15">
        <f>SUMIF(Q421:Q444,"010116",L421:L444)</f>
        <v>0</v>
      </c>
      <c r="M445" s="14"/>
      <c r="N445" t="s">
        <v>92</v>
      </c>
    </row>
    <row r="446" spans="1:48" ht="30" customHeight="1" x14ac:dyDescent="0.3">
      <c r="A446" s="16" t="s">
        <v>744</v>
      </c>
      <c r="B446" s="16" t="s">
        <v>52</v>
      </c>
      <c r="C446" s="14"/>
      <c r="D446" s="14"/>
      <c r="E446" s="15"/>
      <c r="F446" s="15"/>
      <c r="G446" s="15"/>
      <c r="H446" s="15"/>
      <c r="I446" s="15"/>
      <c r="J446" s="15"/>
      <c r="K446" s="15"/>
      <c r="L446" s="15"/>
      <c r="M446" s="14"/>
      <c r="N446" s="3"/>
      <c r="O446" s="3"/>
      <c r="P446" s="3"/>
      <c r="Q446" s="2" t="s">
        <v>745</v>
      </c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</row>
    <row r="447" spans="1:48" ht="30" customHeight="1" x14ac:dyDescent="0.3">
      <c r="A447" s="16" t="s">
        <v>746</v>
      </c>
      <c r="B447" s="16" t="s">
        <v>747</v>
      </c>
      <c r="C447" s="16" t="s">
        <v>748</v>
      </c>
      <c r="D447" s="14">
        <v>-47</v>
      </c>
      <c r="E447" s="15">
        <f>TRUNC(단가대비표!O29,0)</f>
        <v>0</v>
      </c>
      <c r="F447" s="15">
        <f>TRUNC(E447*D447, 0)</f>
        <v>0</v>
      </c>
      <c r="G447" s="15">
        <f>TRUNC(단가대비표!P29,0)</f>
        <v>0</v>
      </c>
      <c r="H447" s="15">
        <f>TRUNC(G447*D447, 0)</f>
        <v>0</v>
      </c>
      <c r="I447" s="15">
        <f>TRUNC(단가대비표!V29,0)</f>
        <v>0</v>
      </c>
      <c r="J447" s="15">
        <f>TRUNC(I447*D447, 0)</f>
        <v>0</v>
      </c>
      <c r="K447" s="15">
        <f>TRUNC(E447+G447+I447, 0)</f>
        <v>0</v>
      </c>
      <c r="L447" s="15">
        <f>TRUNC(F447+H447+J447, 0)</f>
        <v>0</v>
      </c>
      <c r="M447" s="16" t="s">
        <v>749</v>
      </c>
      <c r="N447" s="2" t="s">
        <v>750</v>
      </c>
      <c r="O447" s="2" t="s">
        <v>52</v>
      </c>
      <c r="P447" s="2" t="s">
        <v>52</v>
      </c>
      <c r="Q447" s="2" t="s">
        <v>745</v>
      </c>
      <c r="R447" s="2" t="s">
        <v>64</v>
      </c>
      <c r="S447" s="2" t="s">
        <v>64</v>
      </c>
      <c r="T447" s="2" t="s">
        <v>63</v>
      </c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2" t="s">
        <v>52</v>
      </c>
      <c r="AS447" s="2" t="s">
        <v>52</v>
      </c>
      <c r="AT447" s="3"/>
      <c r="AU447" s="2" t="s">
        <v>751</v>
      </c>
      <c r="AV447" s="3">
        <v>769</v>
      </c>
    </row>
    <row r="448" spans="1:48" ht="30" customHeight="1" x14ac:dyDescent="0.3">
      <c r="A448" s="14"/>
      <c r="B448" s="14"/>
      <c r="C448" s="14"/>
      <c r="D448" s="14"/>
      <c r="E448" s="15"/>
      <c r="F448" s="15"/>
      <c r="G448" s="15"/>
      <c r="H448" s="15"/>
      <c r="I448" s="15"/>
      <c r="J448" s="15"/>
      <c r="K448" s="15"/>
      <c r="L448" s="15"/>
      <c r="M448" s="14"/>
      <c r="Q448" s="1" t="s">
        <v>745</v>
      </c>
    </row>
    <row r="449" spans="1:17" ht="30" customHeight="1" x14ac:dyDescent="0.3">
      <c r="A449" s="14"/>
      <c r="B449" s="14"/>
      <c r="C449" s="14"/>
      <c r="D449" s="14"/>
      <c r="E449" s="15"/>
      <c r="F449" s="15"/>
      <c r="G449" s="15"/>
      <c r="H449" s="15"/>
      <c r="I449" s="15"/>
      <c r="J449" s="15"/>
      <c r="K449" s="15"/>
      <c r="L449" s="15"/>
      <c r="M449" s="14"/>
      <c r="Q449" s="1" t="s">
        <v>745</v>
      </c>
    </row>
    <row r="450" spans="1:17" ht="30" customHeight="1" x14ac:dyDescent="0.3">
      <c r="A450" s="14"/>
      <c r="B450" s="14"/>
      <c r="C450" s="14"/>
      <c r="D450" s="14"/>
      <c r="E450" s="15"/>
      <c r="F450" s="15"/>
      <c r="G450" s="15"/>
      <c r="H450" s="15"/>
      <c r="I450" s="15"/>
      <c r="J450" s="15"/>
      <c r="K450" s="15"/>
      <c r="L450" s="15"/>
      <c r="M450" s="14"/>
      <c r="Q450" s="1" t="s">
        <v>745</v>
      </c>
    </row>
    <row r="451" spans="1:17" ht="30" customHeight="1" x14ac:dyDescent="0.3">
      <c r="A451" s="14"/>
      <c r="B451" s="14"/>
      <c r="C451" s="14"/>
      <c r="D451" s="14"/>
      <c r="E451" s="15"/>
      <c r="F451" s="15"/>
      <c r="G451" s="15"/>
      <c r="H451" s="15"/>
      <c r="I451" s="15"/>
      <c r="J451" s="15"/>
      <c r="K451" s="15"/>
      <c r="L451" s="15"/>
      <c r="M451" s="14"/>
      <c r="Q451" s="1" t="s">
        <v>745</v>
      </c>
    </row>
    <row r="452" spans="1:17" ht="30" customHeight="1" x14ac:dyDescent="0.3">
      <c r="A452" s="14"/>
      <c r="B452" s="14"/>
      <c r="C452" s="14"/>
      <c r="D452" s="14"/>
      <c r="E452" s="15"/>
      <c r="F452" s="15"/>
      <c r="G452" s="15"/>
      <c r="H452" s="15"/>
      <c r="I452" s="15"/>
      <c r="J452" s="15"/>
      <c r="K452" s="15"/>
      <c r="L452" s="15"/>
      <c r="M452" s="14"/>
      <c r="Q452" s="1" t="s">
        <v>745</v>
      </c>
    </row>
    <row r="453" spans="1:17" ht="30" customHeight="1" x14ac:dyDescent="0.3">
      <c r="A453" s="14"/>
      <c r="B453" s="14"/>
      <c r="C453" s="14"/>
      <c r="D453" s="14"/>
      <c r="E453" s="15"/>
      <c r="F453" s="15"/>
      <c r="G453" s="15"/>
      <c r="H453" s="15"/>
      <c r="I453" s="15"/>
      <c r="J453" s="15"/>
      <c r="K453" s="15"/>
      <c r="L453" s="15"/>
      <c r="M453" s="14"/>
      <c r="Q453" s="1" t="s">
        <v>745</v>
      </c>
    </row>
    <row r="454" spans="1:17" ht="30" customHeight="1" x14ac:dyDescent="0.3">
      <c r="A454" s="14"/>
      <c r="B454" s="14"/>
      <c r="C454" s="14"/>
      <c r="D454" s="14"/>
      <c r="E454" s="15"/>
      <c r="F454" s="15"/>
      <c r="G454" s="15"/>
      <c r="H454" s="15"/>
      <c r="I454" s="15"/>
      <c r="J454" s="15"/>
      <c r="K454" s="15"/>
      <c r="L454" s="15"/>
      <c r="M454" s="14"/>
      <c r="Q454" s="1" t="s">
        <v>745</v>
      </c>
    </row>
    <row r="455" spans="1:17" ht="30" customHeight="1" x14ac:dyDescent="0.3">
      <c r="A455" s="14"/>
      <c r="B455" s="14"/>
      <c r="C455" s="14"/>
      <c r="D455" s="14"/>
      <c r="E455" s="15"/>
      <c r="F455" s="15"/>
      <c r="G455" s="15"/>
      <c r="H455" s="15"/>
      <c r="I455" s="15"/>
      <c r="J455" s="15"/>
      <c r="K455" s="15"/>
      <c r="L455" s="15"/>
      <c r="M455" s="14"/>
      <c r="Q455" s="1" t="s">
        <v>745</v>
      </c>
    </row>
    <row r="456" spans="1:17" ht="30" customHeight="1" x14ac:dyDescent="0.3">
      <c r="A456" s="14"/>
      <c r="B456" s="14"/>
      <c r="C456" s="14"/>
      <c r="D456" s="14"/>
      <c r="E456" s="15"/>
      <c r="F456" s="15"/>
      <c r="G456" s="15"/>
      <c r="H456" s="15"/>
      <c r="I456" s="15"/>
      <c r="J456" s="15"/>
      <c r="K456" s="15"/>
      <c r="L456" s="15"/>
      <c r="M456" s="14"/>
      <c r="Q456" s="1" t="s">
        <v>745</v>
      </c>
    </row>
    <row r="457" spans="1:17" ht="30" customHeight="1" x14ac:dyDescent="0.3">
      <c r="A457" s="14"/>
      <c r="B457" s="14"/>
      <c r="C457" s="14"/>
      <c r="D457" s="14"/>
      <c r="E457" s="15"/>
      <c r="F457" s="15"/>
      <c r="G457" s="15"/>
      <c r="H457" s="15"/>
      <c r="I457" s="15"/>
      <c r="J457" s="15"/>
      <c r="K457" s="15"/>
      <c r="L457" s="15"/>
      <c r="M457" s="14"/>
      <c r="Q457" s="1" t="s">
        <v>745</v>
      </c>
    </row>
    <row r="458" spans="1:17" ht="30" customHeight="1" x14ac:dyDescent="0.3">
      <c r="A458" s="14"/>
      <c r="B458" s="14"/>
      <c r="C458" s="14"/>
      <c r="D458" s="14"/>
      <c r="E458" s="15"/>
      <c r="F458" s="15"/>
      <c r="G458" s="15"/>
      <c r="H458" s="15"/>
      <c r="I458" s="15"/>
      <c r="J458" s="15"/>
      <c r="K458" s="15"/>
      <c r="L458" s="15"/>
      <c r="M458" s="14"/>
      <c r="Q458" s="1" t="s">
        <v>745</v>
      </c>
    </row>
    <row r="459" spans="1:17" ht="30" customHeight="1" x14ac:dyDescent="0.3">
      <c r="A459" s="14"/>
      <c r="B459" s="14"/>
      <c r="C459" s="14"/>
      <c r="D459" s="14"/>
      <c r="E459" s="15"/>
      <c r="F459" s="15"/>
      <c r="G459" s="15"/>
      <c r="H459" s="15"/>
      <c r="I459" s="15"/>
      <c r="J459" s="15"/>
      <c r="K459" s="15"/>
      <c r="L459" s="15"/>
      <c r="M459" s="14"/>
      <c r="Q459" s="1" t="s">
        <v>745</v>
      </c>
    </row>
    <row r="460" spans="1:17" ht="30" customHeight="1" x14ac:dyDescent="0.3">
      <c r="A460" s="14"/>
      <c r="B460" s="14"/>
      <c r="C460" s="14"/>
      <c r="D460" s="14"/>
      <c r="E460" s="15"/>
      <c r="F460" s="15"/>
      <c r="G460" s="15"/>
      <c r="H460" s="15"/>
      <c r="I460" s="15"/>
      <c r="J460" s="15"/>
      <c r="K460" s="15"/>
      <c r="L460" s="15"/>
      <c r="M460" s="14"/>
      <c r="Q460" s="1" t="s">
        <v>745</v>
      </c>
    </row>
    <row r="461" spans="1:17" ht="30" customHeight="1" x14ac:dyDescent="0.3">
      <c r="A461" s="14"/>
      <c r="B461" s="14"/>
      <c r="C461" s="14"/>
      <c r="D461" s="14"/>
      <c r="E461" s="15"/>
      <c r="F461" s="15"/>
      <c r="G461" s="15"/>
      <c r="H461" s="15"/>
      <c r="I461" s="15"/>
      <c r="J461" s="15"/>
      <c r="K461" s="15"/>
      <c r="L461" s="15"/>
      <c r="M461" s="14"/>
      <c r="Q461" s="1" t="s">
        <v>745</v>
      </c>
    </row>
    <row r="462" spans="1:17" ht="30" customHeight="1" x14ac:dyDescent="0.3">
      <c r="A462" s="14"/>
      <c r="B462" s="14"/>
      <c r="C462" s="14"/>
      <c r="D462" s="14"/>
      <c r="E462" s="15"/>
      <c r="F462" s="15"/>
      <c r="G462" s="15"/>
      <c r="H462" s="15"/>
      <c r="I462" s="15"/>
      <c r="J462" s="15"/>
      <c r="K462" s="15"/>
      <c r="L462" s="15"/>
      <c r="M462" s="14"/>
      <c r="Q462" s="1" t="s">
        <v>745</v>
      </c>
    </row>
    <row r="463" spans="1:17" ht="30" customHeight="1" x14ac:dyDescent="0.3">
      <c r="A463" s="14"/>
      <c r="B463" s="14"/>
      <c r="C463" s="14"/>
      <c r="D463" s="14"/>
      <c r="E463" s="15"/>
      <c r="F463" s="15"/>
      <c r="G463" s="15"/>
      <c r="H463" s="15"/>
      <c r="I463" s="15"/>
      <c r="J463" s="15"/>
      <c r="K463" s="15"/>
      <c r="L463" s="15"/>
      <c r="M463" s="14"/>
      <c r="Q463" s="1" t="s">
        <v>745</v>
      </c>
    </row>
    <row r="464" spans="1:17" ht="30" customHeight="1" x14ac:dyDescent="0.3">
      <c r="A464" s="14"/>
      <c r="B464" s="14"/>
      <c r="C464" s="14"/>
      <c r="D464" s="14"/>
      <c r="E464" s="15"/>
      <c r="F464" s="15"/>
      <c r="G464" s="15"/>
      <c r="H464" s="15"/>
      <c r="I464" s="15"/>
      <c r="J464" s="15"/>
      <c r="K464" s="15"/>
      <c r="L464" s="15"/>
      <c r="M464" s="14"/>
      <c r="Q464" s="1" t="s">
        <v>745</v>
      </c>
    </row>
    <row r="465" spans="1:48" ht="30" customHeight="1" x14ac:dyDescent="0.3">
      <c r="A465" s="14"/>
      <c r="B465" s="14"/>
      <c r="C465" s="14"/>
      <c r="D465" s="14"/>
      <c r="E465" s="15"/>
      <c r="F465" s="15"/>
      <c r="G465" s="15"/>
      <c r="H465" s="15"/>
      <c r="I465" s="15"/>
      <c r="J465" s="15"/>
      <c r="K465" s="15"/>
      <c r="L465" s="15"/>
      <c r="M465" s="14"/>
      <c r="Q465" s="1" t="s">
        <v>745</v>
      </c>
    </row>
    <row r="466" spans="1:48" ht="30" customHeight="1" x14ac:dyDescent="0.3">
      <c r="A466" s="14"/>
      <c r="B466" s="14"/>
      <c r="C466" s="14"/>
      <c r="D466" s="14"/>
      <c r="E466" s="15"/>
      <c r="F466" s="15"/>
      <c r="G466" s="15"/>
      <c r="H466" s="15"/>
      <c r="I466" s="15"/>
      <c r="J466" s="15"/>
      <c r="K466" s="15"/>
      <c r="L466" s="15"/>
      <c r="M466" s="14"/>
      <c r="Q466" s="1" t="s">
        <v>745</v>
      </c>
    </row>
    <row r="467" spans="1:48" ht="30" customHeight="1" x14ac:dyDescent="0.3">
      <c r="A467" s="14"/>
      <c r="B467" s="14"/>
      <c r="C467" s="14"/>
      <c r="D467" s="14"/>
      <c r="E467" s="15"/>
      <c r="F467" s="15"/>
      <c r="G467" s="15"/>
      <c r="H467" s="15"/>
      <c r="I467" s="15"/>
      <c r="J467" s="15"/>
      <c r="K467" s="15"/>
      <c r="L467" s="15"/>
      <c r="M467" s="14"/>
      <c r="Q467" s="1" t="s">
        <v>745</v>
      </c>
    </row>
    <row r="468" spans="1:48" ht="30" customHeight="1" x14ac:dyDescent="0.3">
      <c r="A468" s="14"/>
      <c r="B468" s="14"/>
      <c r="C468" s="14"/>
      <c r="D468" s="14"/>
      <c r="E468" s="15"/>
      <c r="F468" s="15"/>
      <c r="G468" s="15"/>
      <c r="H468" s="15"/>
      <c r="I468" s="15"/>
      <c r="J468" s="15"/>
      <c r="K468" s="15"/>
      <c r="L468" s="15"/>
      <c r="M468" s="14"/>
      <c r="Q468" s="1" t="s">
        <v>745</v>
      </c>
    </row>
    <row r="469" spans="1:48" ht="30" customHeight="1" x14ac:dyDescent="0.3">
      <c r="A469" s="14"/>
      <c r="B469" s="14"/>
      <c r="C469" s="14"/>
      <c r="D469" s="14"/>
      <c r="E469" s="15"/>
      <c r="F469" s="15"/>
      <c r="G469" s="15"/>
      <c r="H469" s="15"/>
      <c r="I469" s="15"/>
      <c r="J469" s="15"/>
      <c r="K469" s="15"/>
      <c r="L469" s="15"/>
      <c r="M469" s="14"/>
      <c r="Q469" s="1" t="s">
        <v>745</v>
      </c>
    </row>
    <row r="470" spans="1:48" ht="30" customHeight="1" x14ac:dyDescent="0.3">
      <c r="A470" s="14"/>
      <c r="B470" s="14"/>
      <c r="C470" s="14"/>
      <c r="D470" s="14"/>
      <c r="E470" s="15"/>
      <c r="F470" s="15"/>
      <c r="G470" s="15"/>
      <c r="H470" s="15"/>
      <c r="I470" s="15"/>
      <c r="J470" s="15"/>
      <c r="K470" s="15"/>
      <c r="L470" s="15"/>
      <c r="M470" s="14"/>
      <c r="Q470" s="1" t="s">
        <v>745</v>
      </c>
    </row>
    <row r="471" spans="1:48" ht="30" customHeight="1" x14ac:dyDescent="0.3">
      <c r="A471" s="16" t="s">
        <v>91</v>
      </c>
      <c r="B471" s="14"/>
      <c r="C471" s="14"/>
      <c r="D471" s="14"/>
      <c r="E471" s="15"/>
      <c r="F471" s="15">
        <f>SUMIF(Q447:Q470,"010117",F447:F470)</f>
        <v>0</v>
      </c>
      <c r="G471" s="15"/>
      <c r="H471" s="15">
        <f>SUMIF(Q447:Q470,"010117",H447:H470)</f>
        <v>0</v>
      </c>
      <c r="I471" s="15"/>
      <c r="J471" s="15">
        <f>SUMIF(Q447:Q470,"010117",J447:J470)</f>
        <v>0</v>
      </c>
      <c r="K471" s="15"/>
      <c r="L471" s="15">
        <f>SUMIF(Q447:Q470,"010117",L447:L470)</f>
        <v>0</v>
      </c>
      <c r="M471" s="14"/>
      <c r="N471" t="s">
        <v>92</v>
      </c>
    </row>
    <row r="472" spans="1:48" ht="30" customHeight="1" x14ac:dyDescent="0.3">
      <c r="A472" s="16" t="s">
        <v>752</v>
      </c>
      <c r="B472" s="16" t="s">
        <v>52</v>
      </c>
      <c r="C472" s="14"/>
      <c r="D472" s="14"/>
      <c r="E472" s="15"/>
      <c r="F472" s="15"/>
      <c r="G472" s="15"/>
      <c r="H472" s="15"/>
      <c r="I472" s="15"/>
      <c r="J472" s="15"/>
      <c r="K472" s="15"/>
      <c r="L472" s="15"/>
      <c r="M472" s="14"/>
      <c r="N472" s="3"/>
      <c r="O472" s="3"/>
      <c r="P472" s="3"/>
      <c r="Q472" s="2" t="s">
        <v>753</v>
      </c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</row>
    <row r="473" spans="1:48" ht="30" customHeight="1" x14ac:dyDescent="0.3">
      <c r="A473" s="16" t="s">
        <v>755</v>
      </c>
      <c r="B473" s="16" t="s">
        <v>747</v>
      </c>
      <c r="C473" s="16" t="s">
        <v>748</v>
      </c>
      <c r="D473" s="14">
        <v>-1682</v>
      </c>
      <c r="E473" s="15">
        <f>TRUNC(단가대비표!O28,0)</f>
        <v>0</v>
      </c>
      <c r="F473" s="15">
        <f>TRUNC(E473*D473, 0)</f>
        <v>0</v>
      </c>
      <c r="G473" s="15">
        <f>TRUNC(단가대비표!P28,0)</f>
        <v>0</v>
      </c>
      <c r="H473" s="15">
        <f>TRUNC(G473*D473, 0)</f>
        <v>0</v>
      </c>
      <c r="I473" s="15">
        <f>TRUNC(단가대비표!V28,0)</f>
        <v>0</v>
      </c>
      <c r="J473" s="15">
        <f>TRUNC(I473*D473, 0)</f>
        <v>0</v>
      </c>
      <c r="K473" s="15">
        <f t="shared" ref="K473:L475" si="41">TRUNC(E473+G473+I473, 0)</f>
        <v>0</v>
      </c>
      <c r="L473" s="15">
        <f t="shared" si="41"/>
        <v>0</v>
      </c>
      <c r="M473" s="16" t="s">
        <v>756</v>
      </c>
      <c r="N473" s="2" t="s">
        <v>757</v>
      </c>
      <c r="O473" s="2" t="s">
        <v>52</v>
      </c>
      <c r="P473" s="2" t="s">
        <v>52</v>
      </c>
      <c r="Q473" s="2" t="s">
        <v>753</v>
      </c>
      <c r="R473" s="2" t="s">
        <v>64</v>
      </c>
      <c r="S473" s="2" t="s">
        <v>64</v>
      </c>
      <c r="T473" s="2" t="s">
        <v>63</v>
      </c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2" t="s">
        <v>52</v>
      </c>
      <c r="AS473" s="2" t="s">
        <v>52</v>
      </c>
      <c r="AT473" s="3"/>
      <c r="AU473" s="2" t="s">
        <v>758</v>
      </c>
      <c r="AV473" s="3">
        <v>771</v>
      </c>
    </row>
    <row r="474" spans="1:48" ht="30" customHeight="1" x14ac:dyDescent="0.3">
      <c r="A474" s="16" t="s">
        <v>755</v>
      </c>
      <c r="B474" s="16" t="s">
        <v>759</v>
      </c>
      <c r="C474" s="16" t="s">
        <v>748</v>
      </c>
      <c r="D474" s="14">
        <v>-1349</v>
      </c>
      <c r="E474" s="15">
        <f>TRUNC(단가대비표!O30,0)</f>
        <v>0</v>
      </c>
      <c r="F474" s="15">
        <f>TRUNC(E474*D474, 0)</f>
        <v>0</v>
      </c>
      <c r="G474" s="15">
        <f>TRUNC(단가대비표!P30,0)</f>
        <v>0</v>
      </c>
      <c r="H474" s="15">
        <f>TRUNC(G474*D474, 0)</f>
        <v>0</v>
      </c>
      <c r="I474" s="15">
        <f>TRUNC(단가대비표!V30,0)</f>
        <v>0</v>
      </c>
      <c r="J474" s="15">
        <f>TRUNC(I474*D474, 0)</f>
        <v>0</v>
      </c>
      <c r="K474" s="15">
        <f t="shared" si="41"/>
        <v>0</v>
      </c>
      <c r="L474" s="15">
        <f t="shared" si="41"/>
        <v>0</v>
      </c>
      <c r="M474" s="16" t="s">
        <v>760</v>
      </c>
      <c r="N474" s="2" t="s">
        <v>761</v>
      </c>
      <c r="O474" s="2" t="s">
        <v>52</v>
      </c>
      <c r="P474" s="2" t="s">
        <v>52</v>
      </c>
      <c r="Q474" s="2" t="s">
        <v>753</v>
      </c>
      <c r="R474" s="2" t="s">
        <v>64</v>
      </c>
      <c r="S474" s="2" t="s">
        <v>64</v>
      </c>
      <c r="T474" s="2" t="s">
        <v>63</v>
      </c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2" t="s">
        <v>52</v>
      </c>
      <c r="AS474" s="2" t="s">
        <v>52</v>
      </c>
      <c r="AT474" s="3"/>
      <c r="AU474" s="2" t="s">
        <v>762</v>
      </c>
      <c r="AV474" s="3">
        <v>772</v>
      </c>
    </row>
    <row r="475" spans="1:48" ht="30" customHeight="1" x14ac:dyDescent="0.3">
      <c r="A475" s="16" t="s">
        <v>755</v>
      </c>
      <c r="B475" s="16" t="s">
        <v>763</v>
      </c>
      <c r="C475" s="16" t="s">
        <v>748</v>
      </c>
      <c r="D475" s="14">
        <v>-70</v>
      </c>
      <c r="E475" s="15">
        <f>TRUNC(단가대비표!O31,0)</f>
        <v>0</v>
      </c>
      <c r="F475" s="15">
        <f>TRUNC(E475*D475, 0)</f>
        <v>0</v>
      </c>
      <c r="G475" s="15">
        <f>TRUNC(단가대비표!P31,0)</f>
        <v>0</v>
      </c>
      <c r="H475" s="15">
        <f>TRUNC(G475*D475, 0)</f>
        <v>0</v>
      </c>
      <c r="I475" s="15">
        <f>TRUNC(단가대비표!V31,0)</f>
        <v>0</v>
      </c>
      <c r="J475" s="15">
        <f>TRUNC(I475*D475, 0)</f>
        <v>0</v>
      </c>
      <c r="K475" s="15">
        <f t="shared" si="41"/>
        <v>0</v>
      </c>
      <c r="L475" s="15">
        <f t="shared" si="41"/>
        <v>0</v>
      </c>
      <c r="M475" s="16" t="s">
        <v>764</v>
      </c>
      <c r="N475" s="2" t="s">
        <v>765</v>
      </c>
      <c r="O475" s="2" t="s">
        <v>52</v>
      </c>
      <c r="P475" s="2" t="s">
        <v>52</v>
      </c>
      <c r="Q475" s="2" t="s">
        <v>753</v>
      </c>
      <c r="R475" s="2" t="s">
        <v>64</v>
      </c>
      <c r="S475" s="2" t="s">
        <v>64</v>
      </c>
      <c r="T475" s="2" t="s">
        <v>63</v>
      </c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2" t="s">
        <v>52</v>
      </c>
      <c r="AS475" s="2" t="s">
        <v>52</v>
      </c>
      <c r="AT475" s="3"/>
      <c r="AU475" s="2" t="s">
        <v>766</v>
      </c>
      <c r="AV475" s="3">
        <v>773</v>
      </c>
    </row>
    <row r="476" spans="1:48" ht="30" customHeight="1" x14ac:dyDescent="0.3">
      <c r="A476" s="14"/>
      <c r="B476" s="14"/>
      <c r="C476" s="14"/>
      <c r="D476" s="14"/>
      <c r="E476" s="15"/>
      <c r="F476" s="15"/>
      <c r="G476" s="15"/>
      <c r="H476" s="15"/>
      <c r="I476" s="15"/>
      <c r="J476" s="15"/>
      <c r="K476" s="15"/>
      <c r="L476" s="15"/>
      <c r="M476" s="14"/>
      <c r="Q476" s="1" t="s">
        <v>753</v>
      </c>
    </row>
    <row r="477" spans="1:48" ht="30" customHeight="1" x14ac:dyDescent="0.3">
      <c r="A477" s="14"/>
      <c r="B477" s="14"/>
      <c r="C477" s="14"/>
      <c r="D477" s="14"/>
      <c r="E477" s="15"/>
      <c r="F477" s="15"/>
      <c r="G477" s="15"/>
      <c r="H477" s="15"/>
      <c r="I477" s="15"/>
      <c r="J477" s="15"/>
      <c r="K477" s="15"/>
      <c r="L477" s="15"/>
      <c r="M477" s="14"/>
      <c r="Q477" s="1" t="s">
        <v>753</v>
      </c>
    </row>
    <row r="478" spans="1:48" ht="30" customHeight="1" x14ac:dyDescent="0.3">
      <c r="A478" s="14"/>
      <c r="B478" s="14"/>
      <c r="C478" s="14"/>
      <c r="D478" s="14"/>
      <c r="E478" s="15"/>
      <c r="F478" s="15"/>
      <c r="G478" s="15"/>
      <c r="H478" s="15"/>
      <c r="I478" s="15"/>
      <c r="J478" s="15"/>
      <c r="K478" s="15"/>
      <c r="L478" s="15"/>
      <c r="M478" s="14"/>
      <c r="Q478" s="1" t="s">
        <v>753</v>
      </c>
    </row>
    <row r="479" spans="1:48" ht="30" customHeight="1" x14ac:dyDescent="0.3">
      <c r="A479" s="14"/>
      <c r="B479" s="14"/>
      <c r="C479" s="14"/>
      <c r="D479" s="14"/>
      <c r="E479" s="15"/>
      <c r="F479" s="15"/>
      <c r="G479" s="15"/>
      <c r="H479" s="15"/>
      <c r="I479" s="15"/>
      <c r="J479" s="15"/>
      <c r="K479" s="15"/>
      <c r="L479" s="15"/>
      <c r="M479" s="14"/>
      <c r="Q479" s="1" t="s">
        <v>753</v>
      </c>
    </row>
    <row r="480" spans="1:48" ht="30" customHeight="1" x14ac:dyDescent="0.3">
      <c r="A480" s="14"/>
      <c r="B480" s="14"/>
      <c r="C480" s="14"/>
      <c r="D480" s="14"/>
      <c r="E480" s="15"/>
      <c r="F480" s="15"/>
      <c r="G480" s="15"/>
      <c r="H480" s="15"/>
      <c r="I480" s="15"/>
      <c r="J480" s="15"/>
      <c r="K480" s="15"/>
      <c r="L480" s="15"/>
      <c r="M480" s="14"/>
      <c r="Q480" s="1" t="s">
        <v>753</v>
      </c>
    </row>
    <row r="481" spans="1:17" ht="30" customHeight="1" x14ac:dyDescent="0.3">
      <c r="A481" s="14"/>
      <c r="B481" s="14"/>
      <c r="C481" s="14"/>
      <c r="D481" s="14"/>
      <c r="E481" s="15"/>
      <c r="F481" s="15"/>
      <c r="G481" s="15"/>
      <c r="H481" s="15"/>
      <c r="I481" s="15"/>
      <c r="J481" s="15"/>
      <c r="K481" s="15"/>
      <c r="L481" s="15"/>
      <c r="M481" s="14"/>
      <c r="Q481" s="1" t="s">
        <v>753</v>
      </c>
    </row>
    <row r="482" spans="1:17" ht="30" customHeight="1" x14ac:dyDescent="0.3">
      <c r="A482" s="14"/>
      <c r="B482" s="14"/>
      <c r="C482" s="14"/>
      <c r="D482" s="14"/>
      <c r="E482" s="15"/>
      <c r="F482" s="15"/>
      <c r="G482" s="15"/>
      <c r="H482" s="15"/>
      <c r="I482" s="15"/>
      <c r="J482" s="15"/>
      <c r="K482" s="15"/>
      <c r="L482" s="15"/>
      <c r="M482" s="14"/>
      <c r="Q482" s="1" t="s">
        <v>753</v>
      </c>
    </row>
    <row r="483" spans="1:17" ht="30" customHeight="1" x14ac:dyDescent="0.3">
      <c r="A483" s="14"/>
      <c r="B483" s="14"/>
      <c r="C483" s="14"/>
      <c r="D483" s="14"/>
      <c r="E483" s="15"/>
      <c r="F483" s="15"/>
      <c r="G483" s="15"/>
      <c r="H483" s="15"/>
      <c r="I483" s="15"/>
      <c r="J483" s="15"/>
      <c r="K483" s="15"/>
      <c r="L483" s="15"/>
      <c r="M483" s="14"/>
      <c r="Q483" s="1" t="s">
        <v>753</v>
      </c>
    </row>
    <row r="484" spans="1:17" ht="30" customHeight="1" x14ac:dyDescent="0.3">
      <c r="A484" s="14"/>
      <c r="B484" s="14"/>
      <c r="C484" s="14"/>
      <c r="D484" s="14"/>
      <c r="E484" s="15"/>
      <c r="F484" s="15"/>
      <c r="G484" s="15"/>
      <c r="H484" s="15"/>
      <c r="I484" s="15"/>
      <c r="J484" s="15"/>
      <c r="K484" s="15"/>
      <c r="L484" s="15"/>
      <c r="M484" s="14"/>
      <c r="Q484" s="1" t="s">
        <v>753</v>
      </c>
    </row>
    <row r="485" spans="1:17" ht="30" customHeight="1" x14ac:dyDescent="0.3">
      <c r="A485" s="14"/>
      <c r="B485" s="14"/>
      <c r="C485" s="14"/>
      <c r="D485" s="14"/>
      <c r="E485" s="15"/>
      <c r="F485" s="15"/>
      <c r="G485" s="15"/>
      <c r="H485" s="15"/>
      <c r="I485" s="15"/>
      <c r="J485" s="15"/>
      <c r="K485" s="15"/>
      <c r="L485" s="15"/>
      <c r="M485" s="14"/>
      <c r="Q485" s="1" t="s">
        <v>753</v>
      </c>
    </row>
    <row r="486" spans="1:17" ht="30" customHeight="1" x14ac:dyDescent="0.3">
      <c r="A486" s="14"/>
      <c r="B486" s="14"/>
      <c r="C486" s="14"/>
      <c r="D486" s="14"/>
      <c r="E486" s="15"/>
      <c r="F486" s="15"/>
      <c r="G486" s="15"/>
      <c r="H486" s="15"/>
      <c r="I486" s="15"/>
      <c r="J486" s="15"/>
      <c r="K486" s="15"/>
      <c r="L486" s="15"/>
      <c r="M486" s="14"/>
      <c r="Q486" s="1" t="s">
        <v>753</v>
      </c>
    </row>
    <row r="487" spans="1:17" ht="30" customHeight="1" x14ac:dyDescent="0.3">
      <c r="A487" s="14"/>
      <c r="B487" s="14"/>
      <c r="C487" s="14"/>
      <c r="D487" s="14"/>
      <c r="E487" s="15"/>
      <c r="F487" s="15"/>
      <c r="G487" s="15"/>
      <c r="H487" s="15"/>
      <c r="I487" s="15"/>
      <c r="J487" s="15"/>
      <c r="K487" s="15"/>
      <c r="L487" s="15"/>
      <c r="M487" s="14"/>
      <c r="Q487" s="1" t="s">
        <v>753</v>
      </c>
    </row>
    <row r="488" spans="1:17" ht="30" customHeight="1" x14ac:dyDescent="0.3">
      <c r="A488" s="14"/>
      <c r="B488" s="14"/>
      <c r="C488" s="14"/>
      <c r="D488" s="14"/>
      <c r="E488" s="15"/>
      <c r="F488" s="15"/>
      <c r="G488" s="15"/>
      <c r="H488" s="15"/>
      <c r="I488" s="15"/>
      <c r="J488" s="15"/>
      <c r="K488" s="15"/>
      <c r="L488" s="15"/>
      <c r="M488" s="14"/>
      <c r="Q488" s="1" t="s">
        <v>753</v>
      </c>
    </row>
    <row r="489" spans="1:17" ht="30" customHeight="1" x14ac:dyDescent="0.3">
      <c r="A489" s="14"/>
      <c r="B489" s="14"/>
      <c r="C489" s="14"/>
      <c r="D489" s="14"/>
      <c r="E489" s="15"/>
      <c r="F489" s="15"/>
      <c r="G489" s="15"/>
      <c r="H489" s="15"/>
      <c r="I489" s="15"/>
      <c r="J489" s="15"/>
      <c r="K489" s="15"/>
      <c r="L489" s="15"/>
      <c r="M489" s="14"/>
      <c r="Q489" s="1" t="s">
        <v>753</v>
      </c>
    </row>
    <row r="490" spans="1:17" ht="30" customHeight="1" x14ac:dyDescent="0.3">
      <c r="A490" s="14"/>
      <c r="B490" s="14"/>
      <c r="C490" s="14"/>
      <c r="D490" s="14"/>
      <c r="E490" s="15"/>
      <c r="F490" s="15"/>
      <c r="G490" s="15"/>
      <c r="H490" s="15"/>
      <c r="I490" s="15"/>
      <c r="J490" s="15"/>
      <c r="K490" s="15"/>
      <c r="L490" s="15"/>
      <c r="M490" s="14"/>
      <c r="Q490" s="1" t="s">
        <v>753</v>
      </c>
    </row>
    <row r="491" spans="1:17" ht="30" customHeight="1" x14ac:dyDescent="0.3">
      <c r="A491" s="14"/>
      <c r="B491" s="14"/>
      <c r="C491" s="14"/>
      <c r="D491" s="14"/>
      <c r="E491" s="15"/>
      <c r="F491" s="15"/>
      <c r="G491" s="15"/>
      <c r="H491" s="15"/>
      <c r="I491" s="15"/>
      <c r="J491" s="15"/>
      <c r="K491" s="15"/>
      <c r="L491" s="15"/>
      <c r="M491" s="14"/>
      <c r="Q491" s="1" t="s">
        <v>753</v>
      </c>
    </row>
    <row r="492" spans="1:17" ht="30" customHeight="1" x14ac:dyDescent="0.3">
      <c r="A492" s="14"/>
      <c r="B492" s="14"/>
      <c r="C492" s="14"/>
      <c r="D492" s="14"/>
      <c r="E492" s="15"/>
      <c r="F492" s="15"/>
      <c r="G492" s="15"/>
      <c r="H492" s="15"/>
      <c r="I492" s="15"/>
      <c r="J492" s="15"/>
      <c r="K492" s="15"/>
      <c r="L492" s="15"/>
      <c r="M492" s="14"/>
      <c r="Q492" s="1" t="s">
        <v>753</v>
      </c>
    </row>
    <row r="493" spans="1:17" ht="30" customHeight="1" x14ac:dyDescent="0.3">
      <c r="A493" s="14"/>
      <c r="B493" s="14"/>
      <c r="C493" s="14"/>
      <c r="D493" s="14"/>
      <c r="E493" s="15"/>
      <c r="F493" s="15"/>
      <c r="G493" s="15"/>
      <c r="H493" s="15"/>
      <c r="I493" s="15"/>
      <c r="J493" s="15"/>
      <c r="K493" s="15"/>
      <c r="L493" s="15"/>
      <c r="M493" s="14"/>
      <c r="Q493" s="1" t="s">
        <v>753</v>
      </c>
    </row>
    <row r="494" spans="1:17" ht="30" customHeight="1" x14ac:dyDescent="0.3">
      <c r="A494" s="14"/>
      <c r="B494" s="14"/>
      <c r="C494" s="14"/>
      <c r="D494" s="14"/>
      <c r="E494" s="15"/>
      <c r="F494" s="15"/>
      <c r="G494" s="15"/>
      <c r="H494" s="15"/>
      <c r="I494" s="15"/>
      <c r="J494" s="15"/>
      <c r="K494" s="15"/>
      <c r="L494" s="15"/>
      <c r="M494" s="14"/>
      <c r="Q494" s="1" t="s">
        <v>753</v>
      </c>
    </row>
    <row r="495" spans="1:17" ht="30" customHeight="1" x14ac:dyDescent="0.3">
      <c r="A495" s="14"/>
      <c r="B495" s="14"/>
      <c r="C495" s="14"/>
      <c r="D495" s="14"/>
      <c r="E495" s="15"/>
      <c r="F495" s="15"/>
      <c r="G495" s="15"/>
      <c r="H495" s="15"/>
      <c r="I495" s="15"/>
      <c r="J495" s="15"/>
      <c r="K495" s="15"/>
      <c r="L495" s="15"/>
      <c r="M495" s="14"/>
      <c r="Q495" s="1" t="s">
        <v>753</v>
      </c>
    </row>
    <row r="496" spans="1:17" ht="30" customHeight="1" x14ac:dyDescent="0.3">
      <c r="A496" s="14"/>
      <c r="B496" s="14"/>
      <c r="C496" s="14"/>
      <c r="D496" s="14"/>
      <c r="E496" s="15"/>
      <c r="F496" s="15"/>
      <c r="G496" s="15"/>
      <c r="H496" s="15"/>
      <c r="I496" s="15"/>
      <c r="J496" s="15"/>
      <c r="K496" s="15"/>
      <c r="L496" s="15"/>
      <c r="M496" s="14"/>
      <c r="Q496" s="1" t="s">
        <v>753</v>
      </c>
    </row>
    <row r="497" spans="1:48" ht="30" customHeight="1" x14ac:dyDescent="0.3">
      <c r="A497" s="16" t="s">
        <v>91</v>
      </c>
      <c r="B497" s="14"/>
      <c r="C497" s="14"/>
      <c r="D497" s="14"/>
      <c r="E497" s="15"/>
      <c r="F497" s="15">
        <f>SUMIF(Q473:Q496,"010118",F473:F496)</f>
        <v>0</v>
      </c>
      <c r="G497" s="15"/>
      <c r="H497" s="15">
        <f>SUMIF(Q473:Q496,"010118",H473:H496)</f>
        <v>0</v>
      </c>
      <c r="I497" s="15"/>
      <c r="J497" s="15">
        <f>SUMIF(Q473:Q496,"010118",J473:J496)</f>
        <v>0</v>
      </c>
      <c r="K497" s="15"/>
      <c r="L497" s="15">
        <f>SUMIF(Q473:Q496,"010118",L473:L496)</f>
        <v>0</v>
      </c>
      <c r="M497" s="14"/>
      <c r="N497" t="s">
        <v>92</v>
      </c>
    </row>
    <row r="498" spans="1:48" ht="30" customHeight="1" x14ac:dyDescent="0.3">
      <c r="A498" s="16" t="s">
        <v>767</v>
      </c>
      <c r="B498" s="16" t="s">
        <v>52</v>
      </c>
      <c r="C498" s="14"/>
      <c r="D498" s="14"/>
      <c r="E498" s="15"/>
      <c r="F498" s="15"/>
      <c r="G498" s="15"/>
      <c r="H498" s="15"/>
      <c r="I498" s="15"/>
      <c r="J498" s="15"/>
      <c r="K498" s="15"/>
      <c r="L498" s="15"/>
      <c r="M498" s="14"/>
      <c r="N498" s="3"/>
      <c r="O498" s="3"/>
      <c r="P498" s="3"/>
      <c r="Q498" s="2" t="s">
        <v>768</v>
      </c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</row>
    <row r="499" spans="1:48" ht="30" customHeight="1" x14ac:dyDescent="0.3">
      <c r="A499" s="16" t="s">
        <v>770</v>
      </c>
      <c r="B499" s="16" t="s">
        <v>771</v>
      </c>
      <c r="C499" s="16" t="s">
        <v>129</v>
      </c>
      <c r="D499" s="14">
        <v>7.9000000000000001E-2</v>
      </c>
      <c r="E499" s="15">
        <f>TRUNC(단가대비표!O142,0)</f>
        <v>0</v>
      </c>
      <c r="F499" s="15">
        <f t="shared" ref="F499:F505" si="42">TRUNC(E499*D499, 0)</f>
        <v>0</v>
      </c>
      <c r="G499" s="15">
        <f>TRUNC(단가대비표!P142,0)</f>
        <v>0</v>
      </c>
      <c r="H499" s="15">
        <f t="shared" ref="H499:H505" si="43">TRUNC(G499*D499, 0)</f>
        <v>0</v>
      </c>
      <c r="I499" s="15">
        <f>TRUNC(단가대비표!V142,0)</f>
        <v>0</v>
      </c>
      <c r="J499" s="15">
        <f t="shared" ref="J499:J505" si="44">TRUNC(I499*D499, 0)</f>
        <v>0</v>
      </c>
      <c r="K499" s="15">
        <f t="shared" ref="K499:L505" si="45">TRUNC(E499+G499+I499, 0)</f>
        <v>0</v>
      </c>
      <c r="L499" s="15">
        <f t="shared" si="45"/>
        <v>0</v>
      </c>
      <c r="M499" s="16" t="s">
        <v>772</v>
      </c>
      <c r="N499" s="2" t="s">
        <v>773</v>
      </c>
      <c r="O499" s="2" t="s">
        <v>52</v>
      </c>
      <c r="P499" s="2" t="s">
        <v>52</v>
      </c>
      <c r="Q499" s="2" t="s">
        <v>768</v>
      </c>
      <c r="R499" s="2" t="s">
        <v>64</v>
      </c>
      <c r="S499" s="2" t="s">
        <v>64</v>
      </c>
      <c r="T499" s="2" t="s">
        <v>63</v>
      </c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2" t="s">
        <v>52</v>
      </c>
      <c r="AS499" s="2" t="s">
        <v>52</v>
      </c>
      <c r="AT499" s="3"/>
      <c r="AU499" s="2" t="s">
        <v>774</v>
      </c>
      <c r="AV499" s="3">
        <v>381</v>
      </c>
    </row>
    <row r="500" spans="1:48" ht="30" customHeight="1" x14ac:dyDescent="0.3">
      <c r="A500" s="16" t="s">
        <v>775</v>
      </c>
      <c r="B500" s="16" t="s">
        <v>776</v>
      </c>
      <c r="C500" s="16" t="s">
        <v>129</v>
      </c>
      <c r="D500" s="14">
        <v>21.664999999999999</v>
      </c>
      <c r="E500" s="15">
        <f>TRUNC(단가대비표!O143,0)</f>
        <v>0</v>
      </c>
      <c r="F500" s="15">
        <f t="shared" si="42"/>
        <v>0</v>
      </c>
      <c r="G500" s="15">
        <f>TRUNC(단가대비표!P143,0)</f>
        <v>0</v>
      </c>
      <c r="H500" s="15">
        <f t="shared" si="43"/>
        <v>0</v>
      </c>
      <c r="I500" s="15">
        <f>TRUNC(단가대비표!V143,0)</f>
        <v>0</v>
      </c>
      <c r="J500" s="15">
        <f t="shared" si="44"/>
        <v>0</v>
      </c>
      <c r="K500" s="15">
        <f t="shared" si="45"/>
        <v>0</v>
      </c>
      <c r="L500" s="15">
        <f t="shared" si="45"/>
        <v>0</v>
      </c>
      <c r="M500" s="16" t="s">
        <v>777</v>
      </c>
      <c r="N500" s="2" t="s">
        <v>778</v>
      </c>
      <c r="O500" s="2" t="s">
        <v>52</v>
      </c>
      <c r="P500" s="2" t="s">
        <v>52</v>
      </c>
      <c r="Q500" s="2" t="s">
        <v>768</v>
      </c>
      <c r="R500" s="2" t="s">
        <v>64</v>
      </c>
      <c r="S500" s="2" t="s">
        <v>64</v>
      </c>
      <c r="T500" s="2" t="s">
        <v>63</v>
      </c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2" t="s">
        <v>52</v>
      </c>
      <c r="AS500" s="2" t="s">
        <v>52</v>
      </c>
      <c r="AT500" s="3"/>
      <c r="AU500" s="2" t="s">
        <v>779</v>
      </c>
      <c r="AV500" s="3">
        <v>382</v>
      </c>
    </row>
    <row r="501" spans="1:48" ht="30" customHeight="1" x14ac:dyDescent="0.3">
      <c r="A501" s="16" t="s">
        <v>780</v>
      </c>
      <c r="B501" s="16" t="s">
        <v>781</v>
      </c>
      <c r="C501" s="16" t="s">
        <v>129</v>
      </c>
      <c r="D501" s="14">
        <v>1.6419999999999999</v>
      </c>
      <c r="E501" s="15">
        <f>TRUNC(단가대비표!O144,0)</f>
        <v>0</v>
      </c>
      <c r="F501" s="15">
        <f t="shared" si="42"/>
        <v>0</v>
      </c>
      <c r="G501" s="15">
        <f>TRUNC(단가대비표!P144,0)</f>
        <v>0</v>
      </c>
      <c r="H501" s="15">
        <f t="shared" si="43"/>
        <v>0</v>
      </c>
      <c r="I501" s="15">
        <f>TRUNC(단가대비표!V144,0)</f>
        <v>0</v>
      </c>
      <c r="J501" s="15">
        <f t="shared" si="44"/>
        <v>0</v>
      </c>
      <c r="K501" s="15">
        <f t="shared" si="45"/>
        <v>0</v>
      </c>
      <c r="L501" s="15">
        <f t="shared" si="45"/>
        <v>0</v>
      </c>
      <c r="M501" s="16" t="s">
        <v>782</v>
      </c>
      <c r="N501" s="2" t="s">
        <v>783</v>
      </c>
      <c r="O501" s="2" t="s">
        <v>52</v>
      </c>
      <c r="P501" s="2" t="s">
        <v>52</v>
      </c>
      <c r="Q501" s="2" t="s">
        <v>768</v>
      </c>
      <c r="R501" s="2" t="s">
        <v>64</v>
      </c>
      <c r="S501" s="2" t="s">
        <v>64</v>
      </c>
      <c r="T501" s="2" t="s">
        <v>63</v>
      </c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2" t="s">
        <v>52</v>
      </c>
      <c r="AS501" s="2" t="s">
        <v>52</v>
      </c>
      <c r="AT501" s="3"/>
      <c r="AU501" s="2" t="s">
        <v>784</v>
      </c>
      <c r="AV501" s="3">
        <v>383</v>
      </c>
    </row>
    <row r="502" spans="1:48" ht="30" customHeight="1" x14ac:dyDescent="0.3">
      <c r="A502" s="16" t="s">
        <v>785</v>
      </c>
      <c r="B502" s="16" t="s">
        <v>786</v>
      </c>
      <c r="C502" s="16" t="s">
        <v>129</v>
      </c>
      <c r="D502" s="14">
        <v>0.92400000000000004</v>
      </c>
      <c r="E502" s="15">
        <f>TRUNC(단가대비표!O145,0)</f>
        <v>0</v>
      </c>
      <c r="F502" s="15">
        <f t="shared" si="42"/>
        <v>0</v>
      </c>
      <c r="G502" s="15">
        <f>TRUNC(단가대비표!P145,0)</f>
        <v>0</v>
      </c>
      <c r="H502" s="15">
        <f t="shared" si="43"/>
        <v>0</v>
      </c>
      <c r="I502" s="15">
        <f>TRUNC(단가대비표!V145,0)</f>
        <v>0</v>
      </c>
      <c r="J502" s="15">
        <f t="shared" si="44"/>
        <v>0</v>
      </c>
      <c r="K502" s="15">
        <f t="shared" si="45"/>
        <v>0</v>
      </c>
      <c r="L502" s="15">
        <f t="shared" si="45"/>
        <v>0</v>
      </c>
      <c r="M502" s="16" t="s">
        <v>787</v>
      </c>
      <c r="N502" s="2" t="s">
        <v>788</v>
      </c>
      <c r="O502" s="2" t="s">
        <v>52</v>
      </c>
      <c r="P502" s="2" t="s">
        <v>52</v>
      </c>
      <c r="Q502" s="2" t="s">
        <v>768</v>
      </c>
      <c r="R502" s="2" t="s">
        <v>64</v>
      </c>
      <c r="S502" s="2" t="s">
        <v>64</v>
      </c>
      <c r="T502" s="2" t="s">
        <v>63</v>
      </c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2" t="s">
        <v>52</v>
      </c>
      <c r="AS502" s="2" t="s">
        <v>52</v>
      </c>
      <c r="AT502" s="3"/>
      <c r="AU502" s="2" t="s">
        <v>789</v>
      </c>
      <c r="AV502" s="3">
        <v>384</v>
      </c>
    </row>
    <row r="503" spans="1:48" ht="30" customHeight="1" x14ac:dyDescent="0.3">
      <c r="A503" s="16" t="s">
        <v>790</v>
      </c>
      <c r="B503" s="16" t="s">
        <v>791</v>
      </c>
      <c r="C503" s="16" t="s">
        <v>129</v>
      </c>
      <c r="D503" s="14">
        <v>23.564</v>
      </c>
      <c r="E503" s="15">
        <f>TRUNC(단가대비표!O146,0)</f>
        <v>0</v>
      </c>
      <c r="F503" s="15">
        <f t="shared" si="42"/>
        <v>0</v>
      </c>
      <c r="G503" s="15">
        <f>TRUNC(단가대비표!P146,0)</f>
        <v>0</v>
      </c>
      <c r="H503" s="15">
        <f t="shared" si="43"/>
        <v>0</v>
      </c>
      <c r="I503" s="15">
        <f>TRUNC(단가대비표!V146,0)</f>
        <v>0</v>
      </c>
      <c r="J503" s="15">
        <f t="shared" si="44"/>
        <v>0</v>
      </c>
      <c r="K503" s="15">
        <f t="shared" si="45"/>
        <v>0</v>
      </c>
      <c r="L503" s="15">
        <f t="shared" si="45"/>
        <v>0</v>
      </c>
      <c r="M503" s="16" t="s">
        <v>792</v>
      </c>
      <c r="N503" s="2" t="s">
        <v>793</v>
      </c>
      <c r="O503" s="2" t="s">
        <v>52</v>
      </c>
      <c r="P503" s="2" t="s">
        <v>52</v>
      </c>
      <c r="Q503" s="2" t="s">
        <v>768</v>
      </c>
      <c r="R503" s="2" t="s">
        <v>64</v>
      </c>
      <c r="S503" s="2" t="s">
        <v>64</v>
      </c>
      <c r="T503" s="2" t="s">
        <v>63</v>
      </c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2" t="s">
        <v>52</v>
      </c>
      <c r="AS503" s="2" t="s">
        <v>52</v>
      </c>
      <c r="AT503" s="3"/>
      <c r="AU503" s="2" t="s">
        <v>794</v>
      </c>
      <c r="AV503" s="3">
        <v>385</v>
      </c>
    </row>
    <row r="504" spans="1:48" ht="30" customHeight="1" x14ac:dyDescent="0.3">
      <c r="A504" s="16" t="s">
        <v>795</v>
      </c>
      <c r="B504" s="16" t="s">
        <v>796</v>
      </c>
      <c r="C504" s="16" t="s">
        <v>129</v>
      </c>
      <c r="D504" s="14">
        <v>21.744</v>
      </c>
      <c r="E504" s="15">
        <f>TRUNC(단가대비표!O147,0)</f>
        <v>0</v>
      </c>
      <c r="F504" s="15">
        <f t="shared" si="42"/>
        <v>0</v>
      </c>
      <c r="G504" s="15">
        <f>TRUNC(단가대비표!P147,0)</f>
        <v>0</v>
      </c>
      <c r="H504" s="15">
        <f t="shared" si="43"/>
        <v>0</v>
      </c>
      <c r="I504" s="15">
        <f>TRUNC(단가대비표!V147,0)</f>
        <v>0</v>
      </c>
      <c r="J504" s="15">
        <f t="shared" si="44"/>
        <v>0</v>
      </c>
      <c r="K504" s="15">
        <f t="shared" si="45"/>
        <v>0</v>
      </c>
      <c r="L504" s="15">
        <f t="shared" si="45"/>
        <v>0</v>
      </c>
      <c r="M504" s="16" t="s">
        <v>797</v>
      </c>
      <c r="N504" s="2" t="s">
        <v>798</v>
      </c>
      <c r="O504" s="2" t="s">
        <v>52</v>
      </c>
      <c r="P504" s="2" t="s">
        <v>52</v>
      </c>
      <c r="Q504" s="2" t="s">
        <v>768</v>
      </c>
      <c r="R504" s="2" t="s">
        <v>64</v>
      </c>
      <c r="S504" s="2" t="s">
        <v>64</v>
      </c>
      <c r="T504" s="2" t="s">
        <v>63</v>
      </c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2" t="s">
        <v>52</v>
      </c>
      <c r="AS504" s="2" t="s">
        <v>52</v>
      </c>
      <c r="AT504" s="3"/>
      <c r="AU504" s="2" t="s">
        <v>799</v>
      </c>
      <c r="AV504" s="3">
        <v>386</v>
      </c>
    </row>
    <row r="505" spans="1:48" ht="30" customHeight="1" x14ac:dyDescent="0.3">
      <c r="A505" s="16" t="s">
        <v>800</v>
      </c>
      <c r="B505" s="16" t="s">
        <v>801</v>
      </c>
      <c r="C505" s="16" t="s">
        <v>129</v>
      </c>
      <c r="D505" s="14">
        <v>26.13</v>
      </c>
      <c r="E505" s="15">
        <f>TRUNC(단가대비표!O148,0)</f>
        <v>0</v>
      </c>
      <c r="F505" s="15">
        <f t="shared" si="42"/>
        <v>0</v>
      </c>
      <c r="G505" s="15">
        <f>TRUNC(단가대비표!P148,0)</f>
        <v>0</v>
      </c>
      <c r="H505" s="15">
        <f t="shared" si="43"/>
        <v>0</v>
      </c>
      <c r="I505" s="15">
        <f>TRUNC(단가대비표!V148,0)</f>
        <v>0</v>
      </c>
      <c r="J505" s="15">
        <f t="shared" si="44"/>
        <v>0</v>
      </c>
      <c r="K505" s="15">
        <f t="shared" si="45"/>
        <v>0</v>
      </c>
      <c r="L505" s="15">
        <f t="shared" si="45"/>
        <v>0</v>
      </c>
      <c r="M505" s="16" t="s">
        <v>802</v>
      </c>
      <c r="N505" s="2" t="s">
        <v>803</v>
      </c>
      <c r="O505" s="2" t="s">
        <v>52</v>
      </c>
      <c r="P505" s="2" t="s">
        <v>52</v>
      </c>
      <c r="Q505" s="2" t="s">
        <v>768</v>
      </c>
      <c r="R505" s="2" t="s">
        <v>64</v>
      </c>
      <c r="S505" s="2" t="s">
        <v>64</v>
      </c>
      <c r="T505" s="2" t="s">
        <v>63</v>
      </c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2" t="s">
        <v>52</v>
      </c>
      <c r="AS505" s="2" t="s">
        <v>52</v>
      </c>
      <c r="AT505" s="3"/>
      <c r="AU505" s="2" t="s">
        <v>804</v>
      </c>
      <c r="AV505" s="3">
        <v>387</v>
      </c>
    </row>
    <row r="506" spans="1:48" ht="30" customHeight="1" x14ac:dyDescent="0.3">
      <c r="A506" s="14"/>
      <c r="B506" s="14"/>
      <c r="C506" s="14"/>
      <c r="D506" s="14"/>
      <c r="E506" s="15"/>
      <c r="F506" s="15"/>
      <c r="G506" s="15"/>
      <c r="H506" s="15"/>
      <c r="I506" s="15"/>
      <c r="J506" s="15"/>
      <c r="K506" s="15"/>
      <c r="L506" s="15"/>
      <c r="M506" s="14"/>
      <c r="Q506" s="1" t="s">
        <v>768</v>
      </c>
    </row>
    <row r="507" spans="1:48" ht="30" customHeight="1" x14ac:dyDescent="0.3">
      <c r="A507" s="14"/>
      <c r="B507" s="14"/>
      <c r="C507" s="14"/>
      <c r="D507" s="14"/>
      <c r="E507" s="15"/>
      <c r="F507" s="15"/>
      <c r="G507" s="15"/>
      <c r="H507" s="15"/>
      <c r="I507" s="15"/>
      <c r="J507" s="15"/>
      <c r="K507" s="15"/>
      <c r="L507" s="15"/>
      <c r="M507" s="14"/>
      <c r="Q507" s="1" t="s">
        <v>768</v>
      </c>
    </row>
    <row r="508" spans="1:48" ht="30" customHeight="1" x14ac:dyDescent="0.3">
      <c r="A508" s="14"/>
      <c r="B508" s="14"/>
      <c r="C508" s="14"/>
      <c r="D508" s="14"/>
      <c r="E508" s="15"/>
      <c r="F508" s="15"/>
      <c r="G508" s="15"/>
      <c r="H508" s="15"/>
      <c r="I508" s="15"/>
      <c r="J508" s="15"/>
      <c r="K508" s="15"/>
      <c r="L508" s="15"/>
      <c r="M508" s="14"/>
      <c r="Q508" s="1" t="s">
        <v>768</v>
      </c>
    </row>
    <row r="509" spans="1:48" ht="30" customHeight="1" x14ac:dyDescent="0.3">
      <c r="A509" s="14"/>
      <c r="B509" s="14"/>
      <c r="C509" s="14"/>
      <c r="D509" s="14"/>
      <c r="E509" s="15"/>
      <c r="F509" s="15"/>
      <c r="G509" s="15"/>
      <c r="H509" s="15"/>
      <c r="I509" s="15"/>
      <c r="J509" s="15"/>
      <c r="K509" s="15"/>
      <c r="L509" s="15"/>
      <c r="M509" s="14"/>
      <c r="Q509" s="1" t="s">
        <v>768</v>
      </c>
    </row>
    <row r="510" spans="1:48" ht="30" customHeight="1" x14ac:dyDescent="0.3">
      <c r="A510" s="14"/>
      <c r="B510" s="14"/>
      <c r="C510" s="14"/>
      <c r="D510" s="14"/>
      <c r="E510" s="15"/>
      <c r="F510" s="15"/>
      <c r="G510" s="15"/>
      <c r="H510" s="15"/>
      <c r="I510" s="15"/>
      <c r="J510" s="15"/>
      <c r="K510" s="15"/>
      <c r="L510" s="15"/>
      <c r="M510" s="14"/>
      <c r="Q510" s="1" t="s">
        <v>768</v>
      </c>
    </row>
    <row r="511" spans="1:48" ht="30" customHeight="1" x14ac:dyDescent="0.3">
      <c r="A511" s="14"/>
      <c r="B511" s="14"/>
      <c r="C511" s="14"/>
      <c r="D511" s="14"/>
      <c r="E511" s="15"/>
      <c r="F511" s="15"/>
      <c r="G511" s="15"/>
      <c r="H511" s="15"/>
      <c r="I511" s="15"/>
      <c r="J511" s="15"/>
      <c r="K511" s="15"/>
      <c r="L511" s="15"/>
      <c r="M511" s="14"/>
      <c r="Q511" s="1" t="s">
        <v>768</v>
      </c>
    </row>
    <row r="512" spans="1:48" ht="30" customHeight="1" x14ac:dyDescent="0.3">
      <c r="A512" s="14"/>
      <c r="B512" s="14"/>
      <c r="C512" s="14"/>
      <c r="D512" s="14"/>
      <c r="E512" s="15"/>
      <c r="F512" s="15"/>
      <c r="G512" s="15"/>
      <c r="H512" s="15"/>
      <c r="I512" s="15"/>
      <c r="J512" s="15"/>
      <c r="K512" s="15"/>
      <c r="L512" s="15"/>
      <c r="M512" s="14"/>
      <c r="Q512" s="1" t="s">
        <v>768</v>
      </c>
    </row>
    <row r="513" spans="1:48" ht="30" customHeight="1" x14ac:dyDescent="0.3">
      <c r="A513" s="14"/>
      <c r="B513" s="14"/>
      <c r="C513" s="14"/>
      <c r="D513" s="14"/>
      <c r="E513" s="15"/>
      <c r="F513" s="15"/>
      <c r="G513" s="15"/>
      <c r="H513" s="15"/>
      <c r="I513" s="15"/>
      <c r="J513" s="15"/>
      <c r="K513" s="15"/>
      <c r="L513" s="15"/>
      <c r="M513" s="14"/>
      <c r="Q513" s="1" t="s">
        <v>768</v>
      </c>
    </row>
    <row r="514" spans="1:48" ht="30" customHeight="1" x14ac:dyDescent="0.3">
      <c r="A514" s="14"/>
      <c r="B514" s="14"/>
      <c r="C514" s="14"/>
      <c r="D514" s="14"/>
      <c r="E514" s="15"/>
      <c r="F514" s="15"/>
      <c r="G514" s="15"/>
      <c r="H514" s="15"/>
      <c r="I514" s="15"/>
      <c r="J514" s="15"/>
      <c r="K514" s="15"/>
      <c r="L514" s="15"/>
      <c r="M514" s="14"/>
      <c r="Q514" s="1" t="s">
        <v>768</v>
      </c>
    </row>
    <row r="515" spans="1:48" ht="30" customHeight="1" x14ac:dyDescent="0.3">
      <c r="A515" s="14"/>
      <c r="B515" s="14"/>
      <c r="C515" s="14"/>
      <c r="D515" s="14"/>
      <c r="E515" s="15"/>
      <c r="F515" s="15"/>
      <c r="G515" s="15"/>
      <c r="H515" s="15"/>
      <c r="I515" s="15"/>
      <c r="J515" s="15"/>
      <c r="K515" s="15"/>
      <c r="L515" s="15"/>
      <c r="M515" s="14"/>
      <c r="Q515" s="1" t="s">
        <v>768</v>
      </c>
    </row>
    <row r="516" spans="1:48" ht="30" customHeight="1" x14ac:dyDescent="0.3">
      <c r="A516" s="14"/>
      <c r="B516" s="14"/>
      <c r="C516" s="14"/>
      <c r="D516" s="14"/>
      <c r="E516" s="15"/>
      <c r="F516" s="15"/>
      <c r="G516" s="15"/>
      <c r="H516" s="15"/>
      <c r="I516" s="15"/>
      <c r="J516" s="15"/>
      <c r="K516" s="15"/>
      <c r="L516" s="15"/>
      <c r="M516" s="14"/>
      <c r="Q516" s="1" t="s">
        <v>768</v>
      </c>
    </row>
    <row r="517" spans="1:48" ht="30" customHeight="1" x14ac:dyDescent="0.3">
      <c r="A517" s="14"/>
      <c r="B517" s="14"/>
      <c r="C517" s="14"/>
      <c r="D517" s="14"/>
      <c r="E517" s="15"/>
      <c r="F517" s="15"/>
      <c r="G517" s="15"/>
      <c r="H517" s="15"/>
      <c r="I517" s="15"/>
      <c r="J517" s="15"/>
      <c r="K517" s="15"/>
      <c r="L517" s="15"/>
      <c r="M517" s="14"/>
      <c r="Q517" s="1" t="s">
        <v>768</v>
      </c>
    </row>
    <row r="518" spans="1:48" ht="30" customHeight="1" x14ac:dyDescent="0.3">
      <c r="A518" s="14"/>
      <c r="B518" s="14"/>
      <c r="C518" s="14"/>
      <c r="D518" s="14"/>
      <c r="E518" s="15"/>
      <c r="F518" s="15"/>
      <c r="G518" s="15"/>
      <c r="H518" s="15"/>
      <c r="I518" s="15"/>
      <c r="J518" s="15"/>
      <c r="K518" s="15"/>
      <c r="L518" s="15"/>
      <c r="M518" s="14"/>
      <c r="Q518" s="1" t="s">
        <v>768</v>
      </c>
    </row>
    <row r="519" spans="1:48" ht="30" customHeight="1" x14ac:dyDescent="0.3">
      <c r="A519" s="14"/>
      <c r="B519" s="14"/>
      <c r="C519" s="14"/>
      <c r="D519" s="14"/>
      <c r="E519" s="15"/>
      <c r="F519" s="15"/>
      <c r="G519" s="15"/>
      <c r="H519" s="15"/>
      <c r="I519" s="15"/>
      <c r="J519" s="15"/>
      <c r="K519" s="15"/>
      <c r="L519" s="15"/>
      <c r="M519" s="14"/>
      <c r="Q519" s="1" t="s">
        <v>768</v>
      </c>
    </row>
    <row r="520" spans="1:48" ht="30" customHeight="1" x14ac:dyDescent="0.3">
      <c r="A520" s="14"/>
      <c r="B520" s="14"/>
      <c r="C520" s="14"/>
      <c r="D520" s="14"/>
      <c r="E520" s="15"/>
      <c r="F520" s="15"/>
      <c r="G520" s="15"/>
      <c r="H520" s="15"/>
      <c r="I520" s="15"/>
      <c r="J520" s="15"/>
      <c r="K520" s="15"/>
      <c r="L520" s="15"/>
      <c r="M520" s="14"/>
      <c r="Q520" s="1" t="s">
        <v>768</v>
      </c>
    </row>
    <row r="521" spans="1:48" ht="30" customHeight="1" x14ac:dyDescent="0.3">
      <c r="A521" s="14"/>
      <c r="B521" s="14"/>
      <c r="C521" s="14"/>
      <c r="D521" s="14"/>
      <c r="E521" s="15"/>
      <c r="F521" s="15"/>
      <c r="G521" s="15"/>
      <c r="H521" s="15"/>
      <c r="I521" s="15"/>
      <c r="J521" s="15"/>
      <c r="K521" s="15"/>
      <c r="L521" s="15"/>
      <c r="M521" s="14"/>
      <c r="Q521" s="1" t="s">
        <v>768</v>
      </c>
    </row>
    <row r="522" spans="1:48" ht="30" customHeight="1" x14ac:dyDescent="0.3">
      <c r="A522" s="14"/>
      <c r="B522" s="14"/>
      <c r="C522" s="14"/>
      <c r="D522" s="14"/>
      <c r="E522" s="15"/>
      <c r="F522" s="15"/>
      <c r="G522" s="15"/>
      <c r="H522" s="15"/>
      <c r="I522" s="15"/>
      <c r="J522" s="15"/>
      <c r="K522" s="15"/>
      <c r="L522" s="15"/>
      <c r="M522" s="14"/>
      <c r="Q522" s="1" t="s">
        <v>768</v>
      </c>
    </row>
    <row r="523" spans="1:48" ht="30" customHeight="1" x14ac:dyDescent="0.3">
      <c r="A523" s="16" t="s">
        <v>91</v>
      </c>
      <c r="B523" s="14"/>
      <c r="C523" s="14"/>
      <c r="D523" s="14"/>
      <c r="E523" s="15"/>
      <c r="F523" s="15">
        <f>SUMIF(Q499:Q522,"010119",F499:F522)</f>
        <v>0</v>
      </c>
      <c r="G523" s="15"/>
      <c r="H523" s="15">
        <f>SUMIF(Q499:Q522,"010119",H499:H522)</f>
        <v>0</v>
      </c>
      <c r="I523" s="15"/>
      <c r="J523" s="15">
        <f>SUMIF(Q499:Q522,"010119",J499:J522)</f>
        <v>0</v>
      </c>
      <c r="K523" s="15"/>
      <c r="L523" s="15">
        <f>SUMIF(Q499:Q522,"010119",L499:L522)</f>
        <v>0</v>
      </c>
      <c r="M523" s="14"/>
      <c r="N523" t="s">
        <v>92</v>
      </c>
    </row>
    <row r="524" spans="1:48" ht="30" customHeight="1" x14ac:dyDescent="0.3">
      <c r="A524" s="16" t="s">
        <v>807</v>
      </c>
      <c r="B524" s="16" t="s">
        <v>52</v>
      </c>
      <c r="C524" s="14"/>
      <c r="D524" s="14"/>
      <c r="E524" s="15"/>
      <c r="F524" s="15"/>
      <c r="G524" s="15"/>
      <c r="H524" s="15"/>
      <c r="I524" s="15"/>
      <c r="J524" s="15"/>
      <c r="K524" s="15"/>
      <c r="L524" s="15"/>
      <c r="M524" s="14"/>
      <c r="N524" s="3"/>
      <c r="O524" s="3"/>
      <c r="P524" s="3"/>
      <c r="Q524" s="2" t="s">
        <v>808</v>
      </c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</row>
    <row r="525" spans="1:48" ht="30" customHeight="1" x14ac:dyDescent="0.3">
      <c r="A525" s="16" t="s">
        <v>80</v>
      </c>
      <c r="B525" s="16" t="s">
        <v>81</v>
      </c>
      <c r="C525" s="16" t="s">
        <v>82</v>
      </c>
      <c r="D525" s="14">
        <v>12</v>
      </c>
      <c r="E525" s="15">
        <f>TRUNC(일위대가목록!E27,0)</f>
        <v>0</v>
      </c>
      <c r="F525" s="15">
        <f>TRUNC(E525*D525, 0)</f>
        <v>0</v>
      </c>
      <c r="G525" s="15">
        <f>TRUNC(일위대가목록!F27,0)</f>
        <v>0</v>
      </c>
      <c r="H525" s="15">
        <f>TRUNC(G525*D525, 0)</f>
        <v>0</v>
      </c>
      <c r="I525" s="15">
        <f>TRUNC(일위대가목록!G27,0)</f>
        <v>0</v>
      </c>
      <c r="J525" s="15">
        <f>TRUNC(I525*D525, 0)</f>
        <v>0</v>
      </c>
      <c r="K525" s="15">
        <f>TRUNC(E525+G525+I525, 0)</f>
        <v>0</v>
      </c>
      <c r="L525" s="15">
        <f>TRUNC(F525+H525+J525, 0)</f>
        <v>0</v>
      </c>
      <c r="M525" s="16" t="s">
        <v>83</v>
      </c>
      <c r="N525" s="2" t="s">
        <v>84</v>
      </c>
      <c r="O525" s="2" t="s">
        <v>52</v>
      </c>
      <c r="P525" s="2" t="s">
        <v>52</v>
      </c>
      <c r="Q525" s="2" t="s">
        <v>808</v>
      </c>
      <c r="R525" s="2" t="s">
        <v>63</v>
      </c>
      <c r="S525" s="2" t="s">
        <v>64</v>
      </c>
      <c r="T525" s="2" t="s">
        <v>64</v>
      </c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2" t="s">
        <v>52</v>
      </c>
      <c r="AS525" s="2" t="s">
        <v>52</v>
      </c>
      <c r="AT525" s="3"/>
      <c r="AU525" s="2" t="s">
        <v>809</v>
      </c>
      <c r="AV525" s="3">
        <v>411</v>
      </c>
    </row>
    <row r="526" spans="1:48" ht="30" customHeight="1" x14ac:dyDescent="0.3">
      <c r="A526" s="14"/>
      <c r="B526" s="14"/>
      <c r="C526" s="14"/>
      <c r="D526" s="14"/>
      <c r="E526" s="15"/>
      <c r="F526" s="15"/>
      <c r="G526" s="15"/>
      <c r="H526" s="15"/>
      <c r="I526" s="15"/>
      <c r="J526" s="15"/>
      <c r="K526" s="15"/>
      <c r="L526" s="15"/>
      <c r="M526" s="14"/>
      <c r="Q526" s="1" t="s">
        <v>808</v>
      </c>
    </row>
    <row r="527" spans="1:48" ht="30" customHeight="1" x14ac:dyDescent="0.3">
      <c r="A527" s="14"/>
      <c r="B527" s="14"/>
      <c r="C527" s="14"/>
      <c r="D527" s="14"/>
      <c r="E527" s="15"/>
      <c r="F527" s="15"/>
      <c r="G527" s="15"/>
      <c r="H527" s="15"/>
      <c r="I527" s="15"/>
      <c r="J527" s="15"/>
      <c r="K527" s="15"/>
      <c r="L527" s="15"/>
      <c r="M527" s="14"/>
      <c r="Q527" s="1" t="s">
        <v>808</v>
      </c>
    </row>
    <row r="528" spans="1:48" ht="30" customHeight="1" x14ac:dyDescent="0.3">
      <c r="A528" s="14"/>
      <c r="B528" s="14"/>
      <c r="C528" s="14"/>
      <c r="D528" s="14"/>
      <c r="E528" s="15"/>
      <c r="F528" s="15"/>
      <c r="G528" s="15"/>
      <c r="H528" s="15"/>
      <c r="I528" s="15"/>
      <c r="J528" s="15"/>
      <c r="K528" s="15"/>
      <c r="L528" s="15"/>
      <c r="M528" s="14"/>
      <c r="Q528" s="1" t="s">
        <v>808</v>
      </c>
    </row>
    <row r="529" spans="1:17" ht="30" customHeight="1" x14ac:dyDescent="0.3">
      <c r="A529" s="14"/>
      <c r="B529" s="14"/>
      <c r="C529" s="14"/>
      <c r="D529" s="14"/>
      <c r="E529" s="15"/>
      <c r="F529" s="15"/>
      <c r="G529" s="15"/>
      <c r="H529" s="15"/>
      <c r="I529" s="15"/>
      <c r="J529" s="15"/>
      <c r="K529" s="15"/>
      <c r="L529" s="15"/>
      <c r="M529" s="14"/>
      <c r="Q529" s="1" t="s">
        <v>808</v>
      </c>
    </row>
    <row r="530" spans="1:17" ht="30" customHeight="1" x14ac:dyDescent="0.3">
      <c r="A530" s="14"/>
      <c r="B530" s="14"/>
      <c r="C530" s="14"/>
      <c r="D530" s="14"/>
      <c r="E530" s="15"/>
      <c r="F530" s="15"/>
      <c r="G530" s="15"/>
      <c r="H530" s="15"/>
      <c r="I530" s="15"/>
      <c r="J530" s="15"/>
      <c r="K530" s="15"/>
      <c r="L530" s="15"/>
      <c r="M530" s="14"/>
      <c r="Q530" s="1" t="s">
        <v>808</v>
      </c>
    </row>
    <row r="531" spans="1:17" ht="30" customHeight="1" x14ac:dyDescent="0.3">
      <c r="A531" s="14"/>
      <c r="B531" s="14"/>
      <c r="C531" s="14"/>
      <c r="D531" s="14"/>
      <c r="E531" s="15"/>
      <c r="F531" s="15"/>
      <c r="G531" s="15"/>
      <c r="H531" s="15"/>
      <c r="I531" s="15"/>
      <c r="J531" s="15"/>
      <c r="K531" s="15"/>
      <c r="L531" s="15"/>
      <c r="M531" s="14"/>
      <c r="Q531" s="1" t="s">
        <v>808</v>
      </c>
    </row>
    <row r="532" spans="1:17" ht="30" customHeight="1" x14ac:dyDescent="0.3">
      <c r="A532" s="14"/>
      <c r="B532" s="14"/>
      <c r="C532" s="14"/>
      <c r="D532" s="14"/>
      <c r="E532" s="15"/>
      <c r="F532" s="15"/>
      <c r="G532" s="15"/>
      <c r="H532" s="15"/>
      <c r="I532" s="15"/>
      <c r="J532" s="15"/>
      <c r="K532" s="15"/>
      <c r="L532" s="15"/>
      <c r="M532" s="14"/>
      <c r="Q532" s="1" t="s">
        <v>808</v>
      </c>
    </row>
    <row r="533" spans="1:17" ht="30" customHeight="1" x14ac:dyDescent="0.3">
      <c r="A533" s="14"/>
      <c r="B533" s="14"/>
      <c r="C533" s="14"/>
      <c r="D533" s="14"/>
      <c r="E533" s="15"/>
      <c r="F533" s="15"/>
      <c r="G533" s="15"/>
      <c r="H533" s="15"/>
      <c r="I533" s="15"/>
      <c r="J533" s="15"/>
      <c r="K533" s="15"/>
      <c r="L533" s="15"/>
      <c r="M533" s="14"/>
      <c r="Q533" s="1" t="s">
        <v>808</v>
      </c>
    </row>
    <row r="534" spans="1:17" ht="30" customHeight="1" x14ac:dyDescent="0.3">
      <c r="A534" s="14"/>
      <c r="B534" s="14"/>
      <c r="C534" s="14"/>
      <c r="D534" s="14"/>
      <c r="E534" s="15"/>
      <c r="F534" s="15"/>
      <c r="G534" s="15"/>
      <c r="H534" s="15"/>
      <c r="I534" s="15"/>
      <c r="J534" s="15"/>
      <c r="K534" s="15"/>
      <c r="L534" s="15"/>
      <c r="M534" s="14"/>
      <c r="Q534" s="1" t="s">
        <v>808</v>
      </c>
    </row>
    <row r="535" spans="1:17" ht="30" customHeight="1" x14ac:dyDescent="0.3">
      <c r="A535" s="14"/>
      <c r="B535" s="14"/>
      <c r="C535" s="14"/>
      <c r="D535" s="14"/>
      <c r="E535" s="15"/>
      <c r="F535" s="15"/>
      <c r="G535" s="15"/>
      <c r="H535" s="15"/>
      <c r="I535" s="15"/>
      <c r="J535" s="15"/>
      <c r="K535" s="15"/>
      <c r="L535" s="15"/>
      <c r="M535" s="14"/>
      <c r="Q535" s="1" t="s">
        <v>808</v>
      </c>
    </row>
    <row r="536" spans="1:17" ht="30" customHeight="1" x14ac:dyDescent="0.3">
      <c r="A536" s="14"/>
      <c r="B536" s="14"/>
      <c r="C536" s="14"/>
      <c r="D536" s="14"/>
      <c r="E536" s="15"/>
      <c r="F536" s="15"/>
      <c r="G536" s="15"/>
      <c r="H536" s="15"/>
      <c r="I536" s="15"/>
      <c r="J536" s="15"/>
      <c r="K536" s="15"/>
      <c r="L536" s="15"/>
      <c r="M536" s="14"/>
      <c r="Q536" s="1" t="s">
        <v>808</v>
      </c>
    </row>
    <row r="537" spans="1:17" ht="30" customHeight="1" x14ac:dyDescent="0.3">
      <c r="A537" s="14"/>
      <c r="B537" s="14"/>
      <c r="C537" s="14"/>
      <c r="D537" s="14"/>
      <c r="E537" s="15"/>
      <c r="F537" s="15"/>
      <c r="G537" s="15"/>
      <c r="H537" s="15"/>
      <c r="I537" s="15"/>
      <c r="J537" s="15"/>
      <c r="K537" s="15"/>
      <c r="L537" s="15"/>
      <c r="M537" s="14"/>
      <c r="Q537" s="1" t="s">
        <v>808</v>
      </c>
    </row>
    <row r="538" spans="1:17" ht="30" customHeight="1" x14ac:dyDescent="0.3">
      <c r="A538" s="14"/>
      <c r="B538" s="14"/>
      <c r="C538" s="14"/>
      <c r="D538" s="14"/>
      <c r="E538" s="15"/>
      <c r="F538" s="15"/>
      <c r="G538" s="15"/>
      <c r="H538" s="15"/>
      <c r="I538" s="15"/>
      <c r="J538" s="15"/>
      <c r="K538" s="15"/>
      <c r="L538" s="15"/>
      <c r="M538" s="14"/>
      <c r="Q538" s="1" t="s">
        <v>808</v>
      </c>
    </row>
    <row r="539" spans="1:17" ht="30" customHeight="1" x14ac:dyDescent="0.3">
      <c r="A539" s="14"/>
      <c r="B539" s="14"/>
      <c r="C539" s="14"/>
      <c r="D539" s="14"/>
      <c r="E539" s="15"/>
      <c r="F539" s="15"/>
      <c r="G539" s="15"/>
      <c r="H539" s="15"/>
      <c r="I539" s="15"/>
      <c r="J539" s="15"/>
      <c r="K539" s="15"/>
      <c r="L539" s="15"/>
      <c r="M539" s="14"/>
      <c r="Q539" s="1" t="s">
        <v>808</v>
      </c>
    </row>
    <row r="540" spans="1:17" ht="30" customHeight="1" x14ac:dyDescent="0.3">
      <c r="A540" s="14"/>
      <c r="B540" s="14"/>
      <c r="C540" s="14"/>
      <c r="D540" s="14"/>
      <c r="E540" s="15"/>
      <c r="F540" s="15"/>
      <c r="G540" s="15"/>
      <c r="H540" s="15"/>
      <c r="I540" s="15"/>
      <c r="J540" s="15"/>
      <c r="K540" s="15"/>
      <c r="L540" s="15"/>
      <c r="M540" s="14"/>
      <c r="Q540" s="1" t="s">
        <v>808</v>
      </c>
    </row>
    <row r="541" spans="1:17" ht="30" customHeight="1" x14ac:dyDescent="0.3">
      <c r="A541" s="14"/>
      <c r="B541" s="14"/>
      <c r="C541" s="14"/>
      <c r="D541" s="14"/>
      <c r="E541" s="15"/>
      <c r="F541" s="15"/>
      <c r="G541" s="15"/>
      <c r="H541" s="15"/>
      <c r="I541" s="15"/>
      <c r="J541" s="15"/>
      <c r="K541" s="15"/>
      <c r="L541" s="15"/>
      <c r="M541" s="14"/>
      <c r="Q541" s="1" t="s">
        <v>808</v>
      </c>
    </row>
    <row r="542" spans="1:17" ht="30" customHeight="1" x14ac:dyDescent="0.3">
      <c r="A542" s="14"/>
      <c r="B542" s="14"/>
      <c r="C542" s="14"/>
      <c r="D542" s="14"/>
      <c r="E542" s="15"/>
      <c r="F542" s="15"/>
      <c r="G542" s="15"/>
      <c r="H542" s="15"/>
      <c r="I542" s="15"/>
      <c r="J542" s="15"/>
      <c r="K542" s="15"/>
      <c r="L542" s="15"/>
      <c r="M542" s="14"/>
      <c r="Q542" s="1" t="s">
        <v>808</v>
      </c>
    </row>
    <row r="543" spans="1:17" ht="30" customHeight="1" x14ac:dyDescent="0.3">
      <c r="A543" s="14"/>
      <c r="B543" s="14"/>
      <c r="C543" s="14"/>
      <c r="D543" s="14"/>
      <c r="E543" s="15"/>
      <c r="F543" s="15"/>
      <c r="G543" s="15"/>
      <c r="H543" s="15"/>
      <c r="I543" s="15"/>
      <c r="J543" s="15"/>
      <c r="K543" s="15"/>
      <c r="L543" s="15"/>
      <c r="M543" s="14"/>
      <c r="Q543" s="1" t="s">
        <v>808</v>
      </c>
    </row>
    <row r="544" spans="1:17" ht="30" customHeight="1" x14ac:dyDescent="0.3">
      <c r="A544" s="14"/>
      <c r="B544" s="14"/>
      <c r="C544" s="14"/>
      <c r="D544" s="14"/>
      <c r="E544" s="15"/>
      <c r="F544" s="15"/>
      <c r="G544" s="15"/>
      <c r="H544" s="15"/>
      <c r="I544" s="15"/>
      <c r="J544" s="15"/>
      <c r="K544" s="15"/>
      <c r="L544" s="15"/>
      <c r="M544" s="14"/>
      <c r="Q544" s="1" t="s">
        <v>808</v>
      </c>
    </row>
    <row r="545" spans="1:48" ht="30" customHeight="1" x14ac:dyDescent="0.3">
      <c r="A545" s="14"/>
      <c r="B545" s="14"/>
      <c r="C545" s="14"/>
      <c r="D545" s="14"/>
      <c r="E545" s="15"/>
      <c r="F545" s="15"/>
      <c r="G545" s="15"/>
      <c r="H545" s="15"/>
      <c r="I545" s="15"/>
      <c r="J545" s="15"/>
      <c r="K545" s="15"/>
      <c r="L545" s="15"/>
      <c r="M545" s="14"/>
      <c r="Q545" s="1" t="s">
        <v>808</v>
      </c>
    </row>
    <row r="546" spans="1:48" ht="30" customHeight="1" x14ac:dyDescent="0.3">
      <c r="A546" s="14"/>
      <c r="B546" s="14"/>
      <c r="C546" s="14"/>
      <c r="D546" s="14"/>
      <c r="E546" s="15"/>
      <c r="F546" s="15"/>
      <c r="G546" s="15"/>
      <c r="H546" s="15"/>
      <c r="I546" s="15"/>
      <c r="J546" s="15"/>
      <c r="K546" s="15"/>
      <c r="L546" s="15"/>
      <c r="M546" s="14"/>
      <c r="Q546" s="1" t="s">
        <v>808</v>
      </c>
    </row>
    <row r="547" spans="1:48" ht="30" customHeight="1" x14ac:dyDescent="0.3">
      <c r="A547" s="14"/>
      <c r="B547" s="14"/>
      <c r="C547" s="14"/>
      <c r="D547" s="14"/>
      <c r="E547" s="15"/>
      <c r="F547" s="15"/>
      <c r="G547" s="15"/>
      <c r="H547" s="15"/>
      <c r="I547" s="15"/>
      <c r="J547" s="15"/>
      <c r="K547" s="15"/>
      <c r="L547" s="15"/>
      <c r="M547" s="14"/>
      <c r="Q547" s="1" t="s">
        <v>808</v>
      </c>
    </row>
    <row r="548" spans="1:48" ht="30" customHeight="1" x14ac:dyDescent="0.3">
      <c r="A548" s="14"/>
      <c r="B548" s="14"/>
      <c r="C548" s="14"/>
      <c r="D548" s="14"/>
      <c r="E548" s="15"/>
      <c r="F548" s="15"/>
      <c r="G548" s="15"/>
      <c r="H548" s="15"/>
      <c r="I548" s="15"/>
      <c r="J548" s="15"/>
      <c r="K548" s="15"/>
      <c r="L548" s="15"/>
      <c r="M548" s="14"/>
      <c r="Q548" s="1" t="s">
        <v>808</v>
      </c>
    </row>
    <row r="549" spans="1:48" ht="30" customHeight="1" x14ac:dyDescent="0.3">
      <c r="A549" s="16" t="s">
        <v>91</v>
      </c>
      <c r="B549" s="14"/>
      <c r="C549" s="14"/>
      <c r="D549" s="14"/>
      <c r="E549" s="15"/>
      <c r="F549" s="15">
        <f>SUMIF(Q525:Q548,"010201",F525:F548)</f>
        <v>0</v>
      </c>
      <c r="G549" s="15"/>
      <c r="H549" s="15">
        <f>SUMIF(Q525:Q548,"010201",H525:H548)</f>
        <v>0</v>
      </c>
      <c r="I549" s="15"/>
      <c r="J549" s="15">
        <f>SUMIF(Q525:Q548,"010201",J525:J548)</f>
        <v>0</v>
      </c>
      <c r="K549" s="15"/>
      <c r="L549" s="15">
        <f>SUMIF(Q525:Q548,"010201",L525:L548)</f>
        <v>0</v>
      </c>
      <c r="M549" s="14"/>
      <c r="N549" t="s">
        <v>92</v>
      </c>
    </row>
    <row r="550" spans="1:48" ht="30" customHeight="1" x14ac:dyDescent="0.3">
      <c r="A550" s="16" t="s">
        <v>810</v>
      </c>
      <c r="B550" s="16" t="s">
        <v>52</v>
      </c>
      <c r="C550" s="14"/>
      <c r="D550" s="14"/>
      <c r="E550" s="15"/>
      <c r="F550" s="15"/>
      <c r="G550" s="15"/>
      <c r="H550" s="15"/>
      <c r="I550" s="15"/>
      <c r="J550" s="15"/>
      <c r="K550" s="15"/>
      <c r="L550" s="15"/>
      <c r="M550" s="14"/>
      <c r="N550" s="3"/>
      <c r="O550" s="3"/>
      <c r="P550" s="3"/>
      <c r="Q550" s="2" t="s">
        <v>811</v>
      </c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</row>
    <row r="551" spans="1:48" ht="30" customHeight="1" x14ac:dyDescent="0.3">
      <c r="A551" s="16" t="s">
        <v>163</v>
      </c>
      <c r="B551" s="16" t="s">
        <v>812</v>
      </c>
      <c r="C551" s="16" t="s">
        <v>82</v>
      </c>
      <c r="D551" s="14">
        <v>8</v>
      </c>
      <c r="E551" s="15">
        <f>TRUNC(일위대가목록!E112,0)</f>
        <v>0</v>
      </c>
      <c r="F551" s="15">
        <f>TRUNC(E551*D551, 0)</f>
        <v>0</v>
      </c>
      <c r="G551" s="15">
        <f>TRUNC(일위대가목록!F112,0)</f>
        <v>0</v>
      </c>
      <c r="H551" s="15">
        <f>TRUNC(G551*D551, 0)</f>
        <v>0</v>
      </c>
      <c r="I551" s="15">
        <f>TRUNC(일위대가목록!G112,0)</f>
        <v>0</v>
      </c>
      <c r="J551" s="15">
        <f>TRUNC(I551*D551, 0)</f>
        <v>0</v>
      </c>
      <c r="K551" s="15">
        <f>TRUNC(E551+G551+I551, 0)</f>
        <v>0</v>
      </c>
      <c r="L551" s="15">
        <f>TRUNC(F551+H551+J551, 0)</f>
        <v>0</v>
      </c>
      <c r="M551" s="16" t="s">
        <v>813</v>
      </c>
      <c r="N551" s="2" t="s">
        <v>814</v>
      </c>
      <c r="O551" s="2" t="s">
        <v>52</v>
      </c>
      <c r="P551" s="2" t="s">
        <v>52</v>
      </c>
      <c r="Q551" s="2" t="s">
        <v>811</v>
      </c>
      <c r="R551" s="2" t="s">
        <v>63</v>
      </c>
      <c r="S551" s="2" t="s">
        <v>64</v>
      </c>
      <c r="T551" s="2" t="s">
        <v>64</v>
      </c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2" t="s">
        <v>52</v>
      </c>
      <c r="AS551" s="2" t="s">
        <v>52</v>
      </c>
      <c r="AT551" s="3"/>
      <c r="AU551" s="2" t="s">
        <v>815</v>
      </c>
      <c r="AV551" s="3">
        <v>413</v>
      </c>
    </row>
    <row r="552" spans="1:48" ht="30" customHeight="1" x14ac:dyDescent="0.3">
      <c r="A552" s="16" t="s">
        <v>816</v>
      </c>
      <c r="B552" s="16" t="s">
        <v>817</v>
      </c>
      <c r="C552" s="16" t="s">
        <v>363</v>
      </c>
      <c r="D552" s="14">
        <v>4</v>
      </c>
      <c r="E552" s="15">
        <f>TRUNC(일위대가목록!E160,0)</f>
        <v>0</v>
      </c>
      <c r="F552" s="15">
        <f>TRUNC(E552*D552, 0)</f>
        <v>0</v>
      </c>
      <c r="G552" s="15">
        <f>TRUNC(일위대가목록!F160,0)</f>
        <v>0</v>
      </c>
      <c r="H552" s="15">
        <f>TRUNC(G552*D552, 0)</f>
        <v>0</v>
      </c>
      <c r="I552" s="15">
        <f>TRUNC(일위대가목록!G160,0)</f>
        <v>0</v>
      </c>
      <c r="J552" s="15">
        <f>TRUNC(I552*D552, 0)</f>
        <v>0</v>
      </c>
      <c r="K552" s="15">
        <f>TRUNC(E552+G552+I552, 0)</f>
        <v>0</v>
      </c>
      <c r="L552" s="15">
        <f>TRUNC(F552+H552+J552, 0)</f>
        <v>0</v>
      </c>
      <c r="M552" s="16" t="s">
        <v>818</v>
      </c>
      <c r="N552" s="2" t="s">
        <v>819</v>
      </c>
      <c r="O552" s="2" t="s">
        <v>52</v>
      </c>
      <c r="P552" s="2" t="s">
        <v>52</v>
      </c>
      <c r="Q552" s="2" t="s">
        <v>811</v>
      </c>
      <c r="R552" s="2" t="s">
        <v>63</v>
      </c>
      <c r="S552" s="2" t="s">
        <v>64</v>
      </c>
      <c r="T552" s="2" t="s">
        <v>64</v>
      </c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2" t="s">
        <v>52</v>
      </c>
      <c r="AS552" s="2" t="s">
        <v>52</v>
      </c>
      <c r="AT552" s="3"/>
      <c r="AU552" s="2" t="s">
        <v>820</v>
      </c>
      <c r="AV552" s="3">
        <v>414</v>
      </c>
    </row>
    <row r="553" spans="1:48" ht="30" customHeight="1" x14ac:dyDescent="0.3">
      <c r="A553" s="14"/>
      <c r="B553" s="14"/>
      <c r="C553" s="14"/>
      <c r="D553" s="14"/>
      <c r="E553" s="15"/>
      <c r="F553" s="15"/>
      <c r="G553" s="15"/>
      <c r="H553" s="15"/>
      <c r="I553" s="15"/>
      <c r="J553" s="15"/>
      <c r="K553" s="15"/>
      <c r="L553" s="15"/>
      <c r="M553" s="14"/>
      <c r="Q553" s="1" t="s">
        <v>811</v>
      </c>
    </row>
    <row r="554" spans="1:48" ht="30" customHeight="1" x14ac:dyDescent="0.3">
      <c r="A554" s="14"/>
      <c r="B554" s="14"/>
      <c r="C554" s="14"/>
      <c r="D554" s="14"/>
      <c r="E554" s="15"/>
      <c r="F554" s="15"/>
      <c r="G554" s="15"/>
      <c r="H554" s="15"/>
      <c r="I554" s="15"/>
      <c r="J554" s="15"/>
      <c r="K554" s="15"/>
      <c r="L554" s="15"/>
      <c r="M554" s="14"/>
      <c r="Q554" s="1" t="s">
        <v>811</v>
      </c>
    </row>
    <row r="555" spans="1:48" ht="30" customHeight="1" x14ac:dyDescent="0.3">
      <c r="A555" s="14"/>
      <c r="B555" s="14"/>
      <c r="C555" s="14"/>
      <c r="D555" s="14"/>
      <c r="E555" s="15"/>
      <c r="F555" s="15"/>
      <c r="G555" s="15"/>
      <c r="H555" s="15"/>
      <c r="I555" s="15"/>
      <c r="J555" s="15"/>
      <c r="K555" s="15"/>
      <c r="L555" s="15"/>
      <c r="M555" s="14"/>
      <c r="Q555" s="1" t="s">
        <v>811</v>
      </c>
    </row>
    <row r="556" spans="1:48" ht="30" customHeight="1" x14ac:dyDescent="0.3">
      <c r="A556" s="14"/>
      <c r="B556" s="14"/>
      <c r="C556" s="14"/>
      <c r="D556" s="14"/>
      <c r="E556" s="15"/>
      <c r="F556" s="15"/>
      <c r="G556" s="15"/>
      <c r="H556" s="15"/>
      <c r="I556" s="15"/>
      <c r="J556" s="15"/>
      <c r="K556" s="15"/>
      <c r="L556" s="15"/>
      <c r="M556" s="14"/>
      <c r="Q556" s="1" t="s">
        <v>811</v>
      </c>
    </row>
    <row r="557" spans="1:48" ht="30" customHeight="1" x14ac:dyDescent="0.3">
      <c r="A557" s="14"/>
      <c r="B557" s="14"/>
      <c r="C557" s="14"/>
      <c r="D557" s="14"/>
      <c r="E557" s="15"/>
      <c r="F557" s="15"/>
      <c r="G557" s="15"/>
      <c r="H557" s="15"/>
      <c r="I557" s="15"/>
      <c r="J557" s="15"/>
      <c r="K557" s="15"/>
      <c r="L557" s="15"/>
      <c r="M557" s="14"/>
      <c r="Q557" s="1" t="s">
        <v>811</v>
      </c>
    </row>
    <row r="558" spans="1:48" ht="30" customHeight="1" x14ac:dyDescent="0.3">
      <c r="A558" s="14"/>
      <c r="B558" s="14"/>
      <c r="C558" s="14"/>
      <c r="D558" s="14"/>
      <c r="E558" s="15"/>
      <c r="F558" s="15"/>
      <c r="G558" s="15"/>
      <c r="H558" s="15"/>
      <c r="I558" s="15"/>
      <c r="J558" s="15"/>
      <c r="K558" s="15"/>
      <c r="L558" s="15"/>
      <c r="M558" s="14"/>
      <c r="Q558" s="1" t="s">
        <v>811</v>
      </c>
    </row>
    <row r="559" spans="1:48" ht="30" customHeight="1" x14ac:dyDescent="0.3">
      <c r="A559" s="14"/>
      <c r="B559" s="14"/>
      <c r="C559" s="14"/>
      <c r="D559" s="14"/>
      <c r="E559" s="15"/>
      <c r="F559" s="15"/>
      <c r="G559" s="15"/>
      <c r="H559" s="15"/>
      <c r="I559" s="15"/>
      <c r="J559" s="15"/>
      <c r="K559" s="15"/>
      <c r="L559" s="15"/>
      <c r="M559" s="14"/>
      <c r="Q559" s="1" t="s">
        <v>811</v>
      </c>
    </row>
    <row r="560" spans="1:48" ht="30" customHeight="1" x14ac:dyDescent="0.3">
      <c r="A560" s="14"/>
      <c r="B560" s="14"/>
      <c r="C560" s="14"/>
      <c r="D560" s="14"/>
      <c r="E560" s="15"/>
      <c r="F560" s="15"/>
      <c r="G560" s="15"/>
      <c r="H560" s="15"/>
      <c r="I560" s="15"/>
      <c r="J560" s="15"/>
      <c r="K560" s="15"/>
      <c r="L560" s="15"/>
      <c r="M560" s="14"/>
      <c r="Q560" s="1" t="s">
        <v>811</v>
      </c>
    </row>
    <row r="561" spans="1:48" ht="30" customHeight="1" x14ac:dyDescent="0.3">
      <c r="A561" s="14"/>
      <c r="B561" s="14"/>
      <c r="C561" s="14"/>
      <c r="D561" s="14"/>
      <c r="E561" s="15"/>
      <c r="F561" s="15"/>
      <c r="G561" s="15"/>
      <c r="H561" s="15"/>
      <c r="I561" s="15"/>
      <c r="J561" s="15"/>
      <c r="K561" s="15"/>
      <c r="L561" s="15"/>
      <c r="M561" s="14"/>
      <c r="Q561" s="1" t="s">
        <v>811</v>
      </c>
    </row>
    <row r="562" spans="1:48" ht="30" customHeight="1" x14ac:dyDescent="0.3">
      <c r="A562" s="14"/>
      <c r="B562" s="14"/>
      <c r="C562" s="14"/>
      <c r="D562" s="14"/>
      <c r="E562" s="15"/>
      <c r="F562" s="15"/>
      <c r="G562" s="15"/>
      <c r="H562" s="15"/>
      <c r="I562" s="15"/>
      <c r="J562" s="15"/>
      <c r="K562" s="15"/>
      <c r="L562" s="15"/>
      <c r="M562" s="14"/>
      <c r="Q562" s="1" t="s">
        <v>811</v>
      </c>
    </row>
    <row r="563" spans="1:48" ht="30" customHeight="1" x14ac:dyDescent="0.3">
      <c r="A563" s="14"/>
      <c r="B563" s="14"/>
      <c r="C563" s="14"/>
      <c r="D563" s="14"/>
      <c r="E563" s="15"/>
      <c r="F563" s="15"/>
      <c r="G563" s="15"/>
      <c r="H563" s="15"/>
      <c r="I563" s="15"/>
      <c r="J563" s="15"/>
      <c r="K563" s="15"/>
      <c r="L563" s="15"/>
      <c r="M563" s="14"/>
      <c r="Q563" s="1" t="s">
        <v>811</v>
      </c>
    </row>
    <row r="564" spans="1:48" ht="30" customHeight="1" x14ac:dyDescent="0.3">
      <c r="A564" s="14"/>
      <c r="B564" s="14"/>
      <c r="C564" s="14"/>
      <c r="D564" s="14"/>
      <c r="E564" s="15"/>
      <c r="F564" s="15"/>
      <c r="G564" s="15"/>
      <c r="H564" s="15"/>
      <c r="I564" s="15"/>
      <c r="J564" s="15"/>
      <c r="K564" s="15"/>
      <c r="L564" s="15"/>
      <c r="M564" s="14"/>
      <c r="Q564" s="1" t="s">
        <v>811</v>
      </c>
    </row>
    <row r="565" spans="1:48" ht="30" customHeight="1" x14ac:dyDescent="0.3">
      <c r="A565" s="14"/>
      <c r="B565" s="14"/>
      <c r="C565" s="14"/>
      <c r="D565" s="14"/>
      <c r="E565" s="15"/>
      <c r="F565" s="15"/>
      <c r="G565" s="15"/>
      <c r="H565" s="15"/>
      <c r="I565" s="15"/>
      <c r="J565" s="15"/>
      <c r="K565" s="15"/>
      <c r="L565" s="15"/>
      <c r="M565" s="14"/>
      <c r="Q565" s="1" t="s">
        <v>811</v>
      </c>
    </row>
    <row r="566" spans="1:48" ht="30" customHeight="1" x14ac:dyDescent="0.3">
      <c r="A566" s="14"/>
      <c r="B566" s="14"/>
      <c r="C566" s="14"/>
      <c r="D566" s="14"/>
      <c r="E566" s="15"/>
      <c r="F566" s="15"/>
      <c r="G566" s="15"/>
      <c r="H566" s="15"/>
      <c r="I566" s="15"/>
      <c r="J566" s="15"/>
      <c r="K566" s="15"/>
      <c r="L566" s="15"/>
      <c r="M566" s="14"/>
      <c r="Q566" s="1" t="s">
        <v>811</v>
      </c>
    </row>
    <row r="567" spans="1:48" ht="30" customHeight="1" x14ac:dyDescent="0.3">
      <c r="A567" s="14"/>
      <c r="B567" s="14"/>
      <c r="C567" s="14"/>
      <c r="D567" s="14"/>
      <c r="E567" s="15"/>
      <c r="F567" s="15"/>
      <c r="G567" s="15"/>
      <c r="H567" s="15"/>
      <c r="I567" s="15"/>
      <c r="J567" s="15"/>
      <c r="K567" s="15"/>
      <c r="L567" s="15"/>
      <c r="M567" s="14"/>
      <c r="Q567" s="1" t="s">
        <v>811</v>
      </c>
    </row>
    <row r="568" spans="1:48" ht="30" customHeight="1" x14ac:dyDescent="0.3">
      <c r="A568" s="14"/>
      <c r="B568" s="14"/>
      <c r="C568" s="14"/>
      <c r="D568" s="14"/>
      <c r="E568" s="15"/>
      <c r="F568" s="15"/>
      <c r="G568" s="15"/>
      <c r="H568" s="15"/>
      <c r="I568" s="15"/>
      <c r="J568" s="15"/>
      <c r="K568" s="15"/>
      <c r="L568" s="15"/>
      <c r="M568" s="14"/>
      <c r="Q568" s="1" t="s">
        <v>811</v>
      </c>
    </row>
    <row r="569" spans="1:48" ht="30" customHeight="1" x14ac:dyDescent="0.3">
      <c r="A569" s="14"/>
      <c r="B569" s="14"/>
      <c r="C569" s="14"/>
      <c r="D569" s="14"/>
      <c r="E569" s="15"/>
      <c r="F569" s="15"/>
      <c r="G569" s="15"/>
      <c r="H569" s="15"/>
      <c r="I569" s="15"/>
      <c r="J569" s="15"/>
      <c r="K569" s="15"/>
      <c r="L569" s="15"/>
      <c r="M569" s="14"/>
      <c r="Q569" s="1" t="s">
        <v>811</v>
      </c>
    </row>
    <row r="570" spans="1:48" ht="30" customHeight="1" x14ac:dyDescent="0.3">
      <c r="A570" s="14"/>
      <c r="B570" s="14"/>
      <c r="C570" s="14"/>
      <c r="D570" s="14"/>
      <c r="E570" s="15"/>
      <c r="F570" s="15"/>
      <c r="G570" s="15"/>
      <c r="H570" s="15"/>
      <c r="I570" s="15"/>
      <c r="J570" s="15"/>
      <c r="K570" s="15"/>
      <c r="L570" s="15"/>
      <c r="M570" s="14"/>
      <c r="Q570" s="1" t="s">
        <v>811</v>
      </c>
    </row>
    <row r="571" spans="1:48" ht="30" customHeight="1" x14ac:dyDescent="0.3">
      <c r="A571" s="14"/>
      <c r="B571" s="14"/>
      <c r="C571" s="14"/>
      <c r="D571" s="14"/>
      <c r="E571" s="15"/>
      <c r="F571" s="15"/>
      <c r="G571" s="15"/>
      <c r="H571" s="15"/>
      <c r="I571" s="15"/>
      <c r="J571" s="15"/>
      <c r="K571" s="15"/>
      <c r="L571" s="15"/>
      <c r="M571" s="14"/>
      <c r="Q571" s="1" t="s">
        <v>811</v>
      </c>
    </row>
    <row r="572" spans="1:48" ht="30" customHeight="1" x14ac:dyDescent="0.3">
      <c r="A572" s="14"/>
      <c r="B572" s="14"/>
      <c r="C572" s="14"/>
      <c r="D572" s="14"/>
      <c r="E572" s="15"/>
      <c r="F572" s="15"/>
      <c r="G572" s="15"/>
      <c r="H572" s="15"/>
      <c r="I572" s="15"/>
      <c r="J572" s="15"/>
      <c r="K572" s="15"/>
      <c r="L572" s="15"/>
      <c r="M572" s="14"/>
      <c r="Q572" s="1" t="s">
        <v>811</v>
      </c>
    </row>
    <row r="573" spans="1:48" ht="30" customHeight="1" x14ac:dyDescent="0.3">
      <c r="A573" s="14"/>
      <c r="B573" s="14"/>
      <c r="C573" s="14"/>
      <c r="D573" s="14"/>
      <c r="E573" s="15"/>
      <c r="F573" s="15"/>
      <c r="G573" s="15"/>
      <c r="H573" s="15"/>
      <c r="I573" s="15"/>
      <c r="J573" s="15"/>
      <c r="K573" s="15"/>
      <c r="L573" s="15"/>
      <c r="M573" s="14"/>
      <c r="Q573" s="1" t="s">
        <v>811</v>
      </c>
    </row>
    <row r="574" spans="1:48" ht="30" customHeight="1" x14ac:dyDescent="0.3">
      <c r="A574" s="14"/>
      <c r="B574" s="14"/>
      <c r="C574" s="14"/>
      <c r="D574" s="14"/>
      <c r="E574" s="15"/>
      <c r="F574" s="15"/>
      <c r="G574" s="15"/>
      <c r="H574" s="15"/>
      <c r="I574" s="15"/>
      <c r="J574" s="15"/>
      <c r="K574" s="15"/>
      <c r="L574" s="15"/>
      <c r="M574" s="14"/>
      <c r="Q574" s="1" t="s">
        <v>811</v>
      </c>
    </row>
    <row r="575" spans="1:48" ht="30" customHeight="1" x14ac:dyDescent="0.3">
      <c r="A575" s="16" t="s">
        <v>91</v>
      </c>
      <c r="B575" s="14"/>
      <c r="C575" s="14"/>
      <c r="D575" s="14"/>
      <c r="E575" s="15"/>
      <c r="F575" s="15">
        <f>SUMIF(Q551:Q574,"010202",F551:F574)</f>
        <v>0</v>
      </c>
      <c r="G575" s="15"/>
      <c r="H575" s="15">
        <f>SUMIF(Q551:Q574,"010202",H551:H574)</f>
        <v>0</v>
      </c>
      <c r="I575" s="15"/>
      <c r="J575" s="15">
        <f>SUMIF(Q551:Q574,"010202",J551:J574)</f>
        <v>0</v>
      </c>
      <c r="K575" s="15"/>
      <c r="L575" s="15">
        <f>SUMIF(Q551:Q574,"010202",L551:L574)</f>
        <v>0</v>
      </c>
      <c r="M575" s="14"/>
      <c r="N575" t="s">
        <v>92</v>
      </c>
    </row>
    <row r="576" spans="1:48" ht="30" customHeight="1" x14ac:dyDescent="0.3">
      <c r="A576" s="16" t="s">
        <v>821</v>
      </c>
      <c r="B576" s="16" t="s">
        <v>52</v>
      </c>
      <c r="C576" s="14"/>
      <c r="D576" s="14"/>
      <c r="E576" s="15"/>
      <c r="F576" s="15"/>
      <c r="G576" s="15"/>
      <c r="H576" s="15"/>
      <c r="I576" s="15"/>
      <c r="J576" s="15"/>
      <c r="K576" s="15"/>
      <c r="L576" s="15"/>
      <c r="M576" s="14"/>
      <c r="N576" s="3"/>
      <c r="O576" s="3"/>
      <c r="P576" s="3"/>
      <c r="Q576" s="2" t="s">
        <v>822</v>
      </c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</row>
    <row r="577" spans="1:48" ht="30" customHeight="1" x14ac:dyDescent="0.3">
      <c r="A577" s="16" t="s">
        <v>823</v>
      </c>
      <c r="B577" s="16" t="s">
        <v>824</v>
      </c>
      <c r="C577" s="16" t="s">
        <v>82</v>
      </c>
      <c r="D577" s="14">
        <v>3</v>
      </c>
      <c r="E577" s="15">
        <f>TRUNC(일위대가목록!E163,0)</f>
        <v>0</v>
      </c>
      <c r="F577" s="15">
        <f>TRUNC(E577*D577, 0)</f>
        <v>0</v>
      </c>
      <c r="G577" s="15">
        <f>TRUNC(일위대가목록!F163,0)</f>
        <v>0</v>
      </c>
      <c r="H577" s="15">
        <f>TRUNC(G577*D577, 0)</f>
        <v>0</v>
      </c>
      <c r="I577" s="15">
        <f>TRUNC(일위대가목록!G163,0)</f>
        <v>0</v>
      </c>
      <c r="J577" s="15">
        <f>TRUNC(I577*D577, 0)</f>
        <v>0</v>
      </c>
      <c r="K577" s="15">
        <f>TRUNC(E577+G577+I577, 0)</f>
        <v>0</v>
      </c>
      <c r="L577" s="15">
        <f>TRUNC(F577+H577+J577, 0)</f>
        <v>0</v>
      </c>
      <c r="M577" s="16" t="s">
        <v>825</v>
      </c>
      <c r="N577" s="2" t="s">
        <v>826</v>
      </c>
      <c r="O577" s="2" t="s">
        <v>52</v>
      </c>
      <c r="P577" s="2" t="s">
        <v>52</v>
      </c>
      <c r="Q577" s="2" t="s">
        <v>822</v>
      </c>
      <c r="R577" s="2" t="s">
        <v>63</v>
      </c>
      <c r="S577" s="2" t="s">
        <v>64</v>
      </c>
      <c r="T577" s="2" t="s">
        <v>64</v>
      </c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2" t="s">
        <v>52</v>
      </c>
      <c r="AS577" s="2" t="s">
        <v>52</v>
      </c>
      <c r="AT577" s="3"/>
      <c r="AU577" s="2" t="s">
        <v>827</v>
      </c>
      <c r="AV577" s="3">
        <v>416</v>
      </c>
    </row>
    <row r="578" spans="1:48" ht="30" customHeight="1" x14ac:dyDescent="0.3">
      <c r="A578" s="16" t="s">
        <v>669</v>
      </c>
      <c r="B578" s="16" t="s">
        <v>670</v>
      </c>
      <c r="C578" s="16" t="s">
        <v>82</v>
      </c>
      <c r="D578" s="14">
        <v>8</v>
      </c>
      <c r="E578" s="15">
        <f>TRUNC(일위대가목록!E174,0)</f>
        <v>0</v>
      </c>
      <c r="F578" s="15">
        <f>TRUNC(E578*D578, 0)</f>
        <v>0</v>
      </c>
      <c r="G578" s="15">
        <f>TRUNC(일위대가목록!F174,0)</f>
        <v>0</v>
      </c>
      <c r="H578" s="15">
        <f>TRUNC(G578*D578, 0)</f>
        <v>0</v>
      </c>
      <c r="I578" s="15">
        <f>TRUNC(일위대가목록!G174,0)</f>
        <v>0</v>
      </c>
      <c r="J578" s="15">
        <f>TRUNC(I578*D578, 0)</f>
        <v>0</v>
      </c>
      <c r="K578" s="15">
        <f>TRUNC(E578+G578+I578, 0)</f>
        <v>0</v>
      </c>
      <c r="L578" s="15">
        <f>TRUNC(F578+H578+J578, 0)</f>
        <v>0</v>
      </c>
      <c r="M578" s="16" t="s">
        <v>671</v>
      </c>
      <c r="N578" s="2" t="s">
        <v>672</v>
      </c>
      <c r="O578" s="2" t="s">
        <v>52</v>
      </c>
      <c r="P578" s="2" t="s">
        <v>52</v>
      </c>
      <c r="Q578" s="2" t="s">
        <v>822</v>
      </c>
      <c r="R578" s="2" t="s">
        <v>63</v>
      </c>
      <c r="S578" s="2" t="s">
        <v>64</v>
      </c>
      <c r="T578" s="2" t="s">
        <v>64</v>
      </c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2" t="s">
        <v>52</v>
      </c>
      <c r="AS578" s="2" t="s">
        <v>52</v>
      </c>
      <c r="AT578" s="3"/>
      <c r="AU578" s="2" t="s">
        <v>828</v>
      </c>
      <c r="AV578" s="3">
        <v>417</v>
      </c>
    </row>
    <row r="579" spans="1:48" ht="30" customHeight="1" x14ac:dyDescent="0.3">
      <c r="A579" s="14"/>
      <c r="B579" s="14"/>
      <c r="C579" s="14"/>
      <c r="D579" s="14"/>
      <c r="E579" s="15"/>
      <c r="F579" s="15"/>
      <c r="G579" s="15"/>
      <c r="H579" s="15"/>
      <c r="I579" s="15"/>
      <c r="J579" s="15"/>
      <c r="K579" s="15"/>
      <c r="L579" s="15"/>
      <c r="M579" s="14"/>
      <c r="Q579" s="1" t="s">
        <v>822</v>
      </c>
    </row>
    <row r="580" spans="1:48" ht="30" customHeight="1" x14ac:dyDescent="0.3">
      <c r="A580" s="14"/>
      <c r="B580" s="14"/>
      <c r="C580" s="14"/>
      <c r="D580" s="14"/>
      <c r="E580" s="15"/>
      <c r="F580" s="15"/>
      <c r="G580" s="15"/>
      <c r="H580" s="15"/>
      <c r="I580" s="15"/>
      <c r="J580" s="15"/>
      <c r="K580" s="15"/>
      <c r="L580" s="15"/>
      <c r="M580" s="14"/>
      <c r="Q580" s="1" t="s">
        <v>822</v>
      </c>
    </row>
    <row r="581" spans="1:48" ht="30" customHeight="1" x14ac:dyDescent="0.3">
      <c r="A581" s="14"/>
      <c r="B581" s="14"/>
      <c r="C581" s="14"/>
      <c r="D581" s="14"/>
      <c r="E581" s="15"/>
      <c r="F581" s="15"/>
      <c r="G581" s="15"/>
      <c r="H581" s="15"/>
      <c r="I581" s="15"/>
      <c r="J581" s="15"/>
      <c r="K581" s="15"/>
      <c r="L581" s="15"/>
      <c r="M581" s="14"/>
      <c r="Q581" s="1" t="s">
        <v>822</v>
      </c>
    </row>
    <row r="582" spans="1:48" ht="30" customHeight="1" x14ac:dyDescent="0.3">
      <c r="A582" s="14"/>
      <c r="B582" s="14"/>
      <c r="C582" s="14"/>
      <c r="D582" s="14"/>
      <c r="E582" s="15"/>
      <c r="F582" s="15"/>
      <c r="G582" s="15"/>
      <c r="H582" s="15"/>
      <c r="I582" s="15"/>
      <c r="J582" s="15"/>
      <c r="K582" s="15"/>
      <c r="L582" s="15"/>
      <c r="M582" s="14"/>
      <c r="Q582" s="1" t="s">
        <v>822</v>
      </c>
    </row>
    <row r="583" spans="1:48" ht="30" customHeight="1" x14ac:dyDescent="0.3">
      <c r="A583" s="14"/>
      <c r="B583" s="14"/>
      <c r="C583" s="14"/>
      <c r="D583" s="14"/>
      <c r="E583" s="15"/>
      <c r="F583" s="15"/>
      <c r="G583" s="15"/>
      <c r="H583" s="15"/>
      <c r="I583" s="15"/>
      <c r="J583" s="15"/>
      <c r="K583" s="15"/>
      <c r="L583" s="15"/>
      <c r="M583" s="14"/>
      <c r="Q583" s="1" t="s">
        <v>822</v>
      </c>
    </row>
    <row r="584" spans="1:48" ht="30" customHeight="1" x14ac:dyDescent="0.3">
      <c r="A584" s="14"/>
      <c r="B584" s="14"/>
      <c r="C584" s="14"/>
      <c r="D584" s="14"/>
      <c r="E584" s="15"/>
      <c r="F584" s="15"/>
      <c r="G584" s="15"/>
      <c r="H584" s="15"/>
      <c r="I584" s="15"/>
      <c r="J584" s="15"/>
      <c r="K584" s="15"/>
      <c r="L584" s="15"/>
      <c r="M584" s="14"/>
      <c r="Q584" s="1" t="s">
        <v>822</v>
      </c>
    </row>
    <row r="585" spans="1:48" ht="30" customHeight="1" x14ac:dyDescent="0.3">
      <c r="A585" s="14"/>
      <c r="B585" s="14"/>
      <c r="C585" s="14"/>
      <c r="D585" s="14"/>
      <c r="E585" s="15"/>
      <c r="F585" s="15"/>
      <c r="G585" s="15"/>
      <c r="H585" s="15"/>
      <c r="I585" s="15"/>
      <c r="J585" s="15"/>
      <c r="K585" s="15"/>
      <c r="L585" s="15"/>
      <c r="M585" s="14"/>
      <c r="Q585" s="1" t="s">
        <v>822</v>
      </c>
    </row>
    <row r="586" spans="1:48" ht="30" customHeight="1" x14ac:dyDescent="0.3">
      <c r="A586" s="14"/>
      <c r="B586" s="14"/>
      <c r="C586" s="14"/>
      <c r="D586" s="14"/>
      <c r="E586" s="15"/>
      <c r="F586" s="15"/>
      <c r="G586" s="15"/>
      <c r="H586" s="15"/>
      <c r="I586" s="15"/>
      <c r="J586" s="15"/>
      <c r="K586" s="15"/>
      <c r="L586" s="15"/>
      <c r="M586" s="14"/>
      <c r="Q586" s="1" t="s">
        <v>822</v>
      </c>
    </row>
    <row r="587" spans="1:48" ht="30" customHeight="1" x14ac:dyDescent="0.3">
      <c r="A587" s="14"/>
      <c r="B587" s="14"/>
      <c r="C587" s="14"/>
      <c r="D587" s="14"/>
      <c r="E587" s="15"/>
      <c r="F587" s="15"/>
      <c r="G587" s="15"/>
      <c r="H587" s="15"/>
      <c r="I587" s="15"/>
      <c r="J587" s="15"/>
      <c r="K587" s="15"/>
      <c r="L587" s="15"/>
      <c r="M587" s="14"/>
      <c r="Q587" s="1" t="s">
        <v>822</v>
      </c>
    </row>
    <row r="588" spans="1:48" ht="30" customHeight="1" x14ac:dyDescent="0.3">
      <c r="A588" s="14"/>
      <c r="B588" s="14"/>
      <c r="C588" s="14"/>
      <c r="D588" s="14"/>
      <c r="E588" s="15"/>
      <c r="F588" s="15"/>
      <c r="G588" s="15"/>
      <c r="H588" s="15"/>
      <c r="I588" s="15"/>
      <c r="J588" s="15"/>
      <c r="K588" s="15"/>
      <c r="L588" s="15"/>
      <c r="M588" s="14"/>
      <c r="Q588" s="1" t="s">
        <v>822</v>
      </c>
    </row>
    <row r="589" spans="1:48" ht="30" customHeight="1" x14ac:dyDescent="0.3">
      <c r="A589" s="14"/>
      <c r="B589" s="14"/>
      <c r="C589" s="14"/>
      <c r="D589" s="14"/>
      <c r="E589" s="15"/>
      <c r="F589" s="15"/>
      <c r="G589" s="15"/>
      <c r="H589" s="15"/>
      <c r="I589" s="15"/>
      <c r="J589" s="15"/>
      <c r="K589" s="15"/>
      <c r="L589" s="15"/>
      <c r="M589" s="14"/>
      <c r="Q589" s="1" t="s">
        <v>822</v>
      </c>
    </row>
    <row r="590" spans="1:48" ht="30" customHeight="1" x14ac:dyDescent="0.3">
      <c r="A590" s="14"/>
      <c r="B590" s="14"/>
      <c r="C590" s="14"/>
      <c r="D590" s="14"/>
      <c r="E590" s="15"/>
      <c r="F590" s="15"/>
      <c r="G590" s="15"/>
      <c r="H590" s="15"/>
      <c r="I590" s="15"/>
      <c r="J590" s="15"/>
      <c r="K590" s="15"/>
      <c r="L590" s="15"/>
      <c r="M590" s="14"/>
      <c r="Q590" s="1" t="s">
        <v>822</v>
      </c>
    </row>
    <row r="591" spans="1:48" ht="30" customHeight="1" x14ac:dyDescent="0.3">
      <c r="A591" s="14"/>
      <c r="B591" s="14"/>
      <c r="C591" s="14"/>
      <c r="D591" s="14"/>
      <c r="E591" s="15"/>
      <c r="F591" s="15"/>
      <c r="G591" s="15"/>
      <c r="H591" s="15"/>
      <c r="I591" s="15"/>
      <c r="J591" s="15"/>
      <c r="K591" s="15"/>
      <c r="L591" s="15"/>
      <c r="M591" s="14"/>
      <c r="Q591" s="1" t="s">
        <v>822</v>
      </c>
    </row>
    <row r="592" spans="1:48" ht="30" customHeight="1" x14ac:dyDescent="0.3">
      <c r="A592" s="14"/>
      <c r="B592" s="14"/>
      <c r="C592" s="14"/>
      <c r="D592" s="14"/>
      <c r="E592" s="15"/>
      <c r="F592" s="15"/>
      <c r="G592" s="15"/>
      <c r="H592" s="15"/>
      <c r="I592" s="15"/>
      <c r="J592" s="15"/>
      <c r="K592" s="15"/>
      <c r="L592" s="15"/>
      <c r="M592" s="14"/>
      <c r="Q592" s="1" t="s">
        <v>822</v>
      </c>
    </row>
    <row r="593" spans="1:48" ht="30" customHeight="1" x14ac:dyDescent="0.3">
      <c r="A593" s="14"/>
      <c r="B593" s="14"/>
      <c r="C593" s="14"/>
      <c r="D593" s="14"/>
      <c r="E593" s="15"/>
      <c r="F593" s="15"/>
      <c r="G593" s="15"/>
      <c r="H593" s="15"/>
      <c r="I593" s="15"/>
      <c r="J593" s="15"/>
      <c r="K593" s="15"/>
      <c r="L593" s="15"/>
      <c r="M593" s="14"/>
      <c r="Q593" s="1" t="s">
        <v>822</v>
      </c>
    </row>
    <row r="594" spans="1:48" ht="30" customHeight="1" x14ac:dyDescent="0.3">
      <c r="A594" s="14"/>
      <c r="B594" s="14"/>
      <c r="C594" s="14"/>
      <c r="D594" s="14"/>
      <c r="E594" s="15"/>
      <c r="F594" s="15"/>
      <c r="G594" s="15"/>
      <c r="H594" s="15"/>
      <c r="I594" s="15"/>
      <c r="J594" s="15"/>
      <c r="K594" s="15"/>
      <c r="L594" s="15"/>
      <c r="M594" s="14"/>
      <c r="Q594" s="1" t="s">
        <v>822</v>
      </c>
    </row>
    <row r="595" spans="1:48" ht="30" customHeight="1" x14ac:dyDescent="0.3">
      <c r="A595" s="14"/>
      <c r="B595" s="14"/>
      <c r="C595" s="14"/>
      <c r="D595" s="14"/>
      <c r="E595" s="15"/>
      <c r="F595" s="15"/>
      <c r="G595" s="15"/>
      <c r="H595" s="15"/>
      <c r="I595" s="15"/>
      <c r="J595" s="15"/>
      <c r="K595" s="15"/>
      <c r="L595" s="15"/>
      <c r="M595" s="14"/>
      <c r="Q595" s="1" t="s">
        <v>822</v>
      </c>
    </row>
    <row r="596" spans="1:48" ht="30" customHeight="1" x14ac:dyDescent="0.3">
      <c r="A596" s="14"/>
      <c r="B596" s="14"/>
      <c r="C596" s="14"/>
      <c r="D596" s="14"/>
      <c r="E596" s="15"/>
      <c r="F596" s="15"/>
      <c r="G596" s="15"/>
      <c r="H596" s="15"/>
      <c r="I596" s="15"/>
      <c r="J596" s="15"/>
      <c r="K596" s="15"/>
      <c r="L596" s="15"/>
      <c r="M596" s="14"/>
      <c r="Q596" s="1" t="s">
        <v>822</v>
      </c>
    </row>
    <row r="597" spans="1:48" ht="30" customHeight="1" x14ac:dyDescent="0.3">
      <c r="A597" s="14"/>
      <c r="B597" s="14"/>
      <c r="C597" s="14"/>
      <c r="D597" s="14"/>
      <c r="E597" s="15"/>
      <c r="F597" s="15"/>
      <c r="G597" s="15"/>
      <c r="H597" s="15"/>
      <c r="I597" s="15"/>
      <c r="J597" s="15"/>
      <c r="K597" s="15"/>
      <c r="L597" s="15"/>
      <c r="M597" s="14"/>
      <c r="Q597" s="1" t="s">
        <v>822</v>
      </c>
    </row>
    <row r="598" spans="1:48" ht="30" customHeight="1" x14ac:dyDescent="0.3">
      <c r="A598" s="14"/>
      <c r="B598" s="14"/>
      <c r="C598" s="14"/>
      <c r="D598" s="14"/>
      <c r="E598" s="15"/>
      <c r="F598" s="15"/>
      <c r="G598" s="15"/>
      <c r="H598" s="15"/>
      <c r="I598" s="15"/>
      <c r="J598" s="15"/>
      <c r="K598" s="15"/>
      <c r="L598" s="15"/>
      <c r="M598" s="14"/>
      <c r="Q598" s="1" t="s">
        <v>822</v>
      </c>
    </row>
    <row r="599" spans="1:48" ht="30" customHeight="1" x14ac:dyDescent="0.3">
      <c r="A599" s="14"/>
      <c r="B599" s="14"/>
      <c r="C599" s="14"/>
      <c r="D599" s="14"/>
      <c r="E599" s="15"/>
      <c r="F599" s="15"/>
      <c r="G599" s="15"/>
      <c r="H599" s="15"/>
      <c r="I599" s="15"/>
      <c r="J599" s="15"/>
      <c r="K599" s="15"/>
      <c r="L599" s="15"/>
      <c r="M599" s="14"/>
      <c r="Q599" s="1" t="s">
        <v>822</v>
      </c>
    </row>
    <row r="600" spans="1:48" ht="30" customHeight="1" x14ac:dyDescent="0.3">
      <c r="A600" s="14"/>
      <c r="B600" s="14"/>
      <c r="C600" s="14"/>
      <c r="D600" s="14"/>
      <c r="E600" s="15"/>
      <c r="F600" s="15"/>
      <c r="G600" s="15"/>
      <c r="H600" s="15"/>
      <c r="I600" s="15"/>
      <c r="J600" s="15"/>
      <c r="K600" s="15"/>
      <c r="L600" s="15"/>
      <c r="M600" s="14"/>
      <c r="Q600" s="1" t="s">
        <v>822</v>
      </c>
    </row>
    <row r="601" spans="1:48" ht="30" customHeight="1" x14ac:dyDescent="0.3">
      <c r="A601" s="16" t="s">
        <v>91</v>
      </c>
      <c r="B601" s="14"/>
      <c r="C601" s="14"/>
      <c r="D601" s="14"/>
      <c r="E601" s="15"/>
      <c r="F601" s="15">
        <f>SUMIF(Q577:Q600,"010203",F577:F600)</f>
        <v>0</v>
      </c>
      <c r="G601" s="15"/>
      <c r="H601" s="15">
        <f>SUMIF(Q577:Q600,"010203",H577:H600)</f>
        <v>0</v>
      </c>
      <c r="I601" s="15"/>
      <c r="J601" s="15">
        <f>SUMIF(Q577:Q600,"010203",J577:J600)</f>
        <v>0</v>
      </c>
      <c r="K601" s="15"/>
      <c r="L601" s="15">
        <f>SUMIF(Q577:Q600,"010203",L577:L600)</f>
        <v>0</v>
      </c>
      <c r="M601" s="14"/>
      <c r="N601" t="s">
        <v>92</v>
      </c>
    </row>
    <row r="602" spans="1:48" ht="30" customHeight="1" x14ac:dyDescent="0.3">
      <c r="A602" s="16" t="s">
        <v>829</v>
      </c>
      <c r="B602" s="16" t="s">
        <v>52</v>
      </c>
      <c r="C602" s="14"/>
      <c r="D602" s="14"/>
      <c r="E602" s="15"/>
      <c r="F602" s="15"/>
      <c r="G602" s="15"/>
      <c r="H602" s="15"/>
      <c r="I602" s="15"/>
      <c r="J602" s="15"/>
      <c r="K602" s="15"/>
      <c r="L602" s="15"/>
      <c r="M602" s="14"/>
      <c r="N602" s="3"/>
      <c r="O602" s="3"/>
      <c r="P602" s="3"/>
      <c r="Q602" s="2" t="s">
        <v>830</v>
      </c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</row>
    <row r="603" spans="1:48" ht="30" customHeight="1" x14ac:dyDescent="0.3">
      <c r="A603" s="16" t="s">
        <v>724</v>
      </c>
      <c r="B603" s="16" t="s">
        <v>725</v>
      </c>
      <c r="C603" s="16" t="s">
        <v>726</v>
      </c>
      <c r="D603" s="14">
        <v>4</v>
      </c>
      <c r="E603" s="15">
        <f>TRUNC(단가대비표!O60,0)</f>
        <v>0</v>
      </c>
      <c r="F603" s="15">
        <f>TRUNC(E603*D603, 0)</f>
        <v>0</v>
      </c>
      <c r="G603" s="15">
        <f>TRUNC(단가대비표!P60,0)</f>
        <v>0</v>
      </c>
      <c r="H603" s="15">
        <f>TRUNC(G603*D603, 0)</f>
        <v>0</v>
      </c>
      <c r="I603" s="15">
        <f>TRUNC(단가대비표!V60,0)</f>
        <v>0</v>
      </c>
      <c r="J603" s="15">
        <f>TRUNC(I603*D603, 0)</f>
        <v>0</v>
      </c>
      <c r="K603" s="15">
        <f>TRUNC(E603+G603+I603, 0)</f>
        <v>0</v>
      </c>
      <c r="L603" s="15">
        <f>TRUNC(F603+H603+J603, 0)</f>
        <v>0</v>
      </c>
      <c r="M603" s="16" t="s">
        <v>727</v>
      </c>
      <c r="N603" s="2" t="s">
        <v>728</v>
      </c>
      <c r="O603" s="2" t="s">
        <v>52</v>
      </c>
      <c r="P603" s="2" t="s">
        <v>52</v>
      </c>
      <c r="Q603" s="2" t="s">
        <v>830</v>
      </c>
      <c r="R603" s="2" t="s">
        <v>64</v>
      </c>
      <c r="S603" s="2" t="s">
        <v>64</v>
      </c>
      <c r="T603" s="2" t="s">
        <v>63</v>
      </c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2" t="s">
        <v>52</v>
      </c>
      <c r="AS603" s="2" t="s">
        <v>52</v>
      </c>
      <c r="AT603" s="3"/>
      <c r="AU603" s="2" t="s">
        <v>831</v>
      </c>
      <c r="AV603" s="3">
        <v>752</v>
      </c>
    </row>
    <row r="604" spans="1:48" ht="30" customHeight="1" x14ac:dyDescent="0.3">
      <c r="A604" s="16" t="s">
        <v>730</v>
      </c>
      <c r="B604" s="16" t="s">
        <v>725</v>
      </c>
      <c r="C604" s="16" t="s">
        <v>97</v>
      </c>
      <c r="D604" s="14">
        <v>1</v>
      </c>
      <c r="E604" s="15">
        <f>TRUNC(단가대비표!O23,0)</f>
        <v>0</v>
      </c>
      <c r="F604" s="15">
        <f>TRUNC(E604*D604, 0)</f>
        <v>0</v>
      </c>
      <c r="G604" s="15">
        <f>TRUNC(단가대비표!P23,0)</f>
        <v>0</v>
      </c>
      <c r="H604" s="15">
        <f>TRUNC(G604*D604, 0)</f>
        <v>0</v>
      </c>
      <c r="I604" s="15">
        <f>TRUNC(단가대비표!V23,0)</f>
        <v>0</v>
      </c>
      <c r="J604" s="15">
        <f>TRUNC(I604*D604, 0)</f>
        <v>0</v>
      </c>
      <c r="K604" s="15">
        <f>TRUNC(E604+G604+I604, 0)</f>
        <v>0</v>
      </c>
      <c r="L604" s="15">
        <f>TRUNC(F604+H604+J604, 0)</f>
        <v>0</v>
      </c>
      <c r="M604" s="16" t="s">
        <v>731</v>
      </c>
      <c r="N604" s="2" t="s">
        <v>732</v>
      </c>
      <c r="O604" s="2" t="s">
        <v>52</v>
      </c>
      <c r="P604" s="2" t="s">
        <v>52</v>
      </c>
      <c r="Q604" s="2" t="s">
        <v>830</v>
      </c>
      <c r="R604" s="2" t="s">
        <v>64</v>
      </c>
      <c r="S604" s="2" t="s">
        <v>64</v>
      </c>
      <c r="T604" s="2" t="s">
        <v>63</v>
      </c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2" t="s">
        <v>52</v>
      </c>
      <c r="AS604" s="2" t="s">
        <v>52</v>
      </c>
      <c r="AT604" s="3"/>
      <c r="AU604" s="2" t="s">
        <v>832</v>
      </c>
      <c r="AV604" s="3">
        <v>753</v>
      </c>
    </row>
    <row r="605" spans="1:48" ht="30" customHeight="1" x14ac:dyDescent="0.3">
      <c r="A605" s="14"/>
      <c r="B605" s="14"/>
      <c r="C605" s="14"/>
      <c r="D605" s="14"/>
      <c r="E605" s="15"/>
      <c r="F605" s="15"/>
      <c r="G605" s="15"/>
      <c r="H605" s="15"/>
      <c r="I605" s="15"/>
      <c r="J605" s="15"/>
      <c r="K605" s="15"/>
      <c r="L605" s="15"/>
      <c r="M605" s="14"/>
      <c r="Q605" s="1" t="s">
        <v>830</v>
      </c>
    </row>
    <row r="606" spans="1:48" ht="30" customHeight="1" x14ac:dyDescent="0.3">
      <c r="A606" s="14"/>
      <c r="B606" s="14"/>
      <c r="C606" s="14"/>
      <c r="D606" s="14"/>
      <c r="E606" s="15"/>
      <c r="F606" s="15"/>
      <c r="G606" s="15"/>
      <c r="H606" s="15"/>
      <c r="I606" s="15"/>
      <c r="J606" s="15"/>
      <c r="K606" s="15"/>
      <c r="L606" s="15"/>
      <c r="M606" s="14"/>
      <c r="Q606" s="1" t="s">
        <v>830</v>
      </c>
    </row>
    <row r="607" spans="1:48" ht="30" customHeight="1" x14ac:dyDescent="0.3">
      <c r="A607" s="14"/>
      <c r="B607" s="14"/>
      <c r="C607" s="14"/>
      <c r="D607" s="14"/>
      <c r="E607" s="15"/>
      <c r="F607" s="15"/>
      <c r="G607" s="15"/>
      <c r="H607" s="15"/>
      <c r="I607" s="15"/>
      <c r="J607" s="15"/>
      <c r="K607" s="15"/>
      <c r="L607" s="15"/>
      <c r="M607" s="14"/>
      <c r="Q607" s="1" t="s">
        <v>830</v>
      </c>
    </row>
    <row r="608" spans="1:48" ht="30" customHeight="1" x14ac:dyDescent="0.3">
      <c r="A608" s="14"/>
      <c r="B608" s="14"/>
      <c r="C608" s="14"/>
      <c r="D608" s="14"/>
      <c r="E608" s="15"/>
      <c r="F608" s="15"/>
      <c r="G608" s="15"/>
      <c r="H608" s="15"/>
      <c r="I608" s="15"/>
      <c r="J608" s="15"/>
      <c r="K608" s="15"/>
      <c r="L608" s="15"/>
      <c r="M608" s="14"/>
      <c r="Q608" s="1" t="s">
        <v>830</v>
      </c>
    </row>
    <row r="609" spans="1:17" ht="30" customHeight="1" x14ac:dyDescent="0.3">
      <c r="A609" s="14"/>
      <c r="B609" s="14"/>
      <c r="C609" s="14"/>
      <c r="D609" s="14"/>
      <c r="E609" s="15"/>
      <c r="F609" s="15"/>
      <c r="G609" s="15"/>
      <c r="H609" s="15"/>
      <c r="I609" s="15"/>
      <c r="J609" s="15"/>
      <c r="K609" s="15"/>
      <c r="L609" s="15"/>
      <c r="M609" s="14"/>
      <c r="Q609" s="1" t="s">
        <v>830</v>
      </c>
    </row>
    <row r="610" spans="1:17" ht="30" customHeight="1" x14ac:dyDescent="0.3">
      <c r="A610" s="14"/>
      <c r="B610" s="14"/>
      <c r="C610" s="14"/>
      <c r="D610" s="14"/>
      <c r="E610" s="15"/>
      <c r="F610" s="15"/>
      <c r="G610" s="15"/>
      <c r="H610" s="15"/>
      <c r="I610" s="15"/>
      <c r="J610" s="15"/>
      <c r="K610" s="15"/>
      <c r="L610" s="15"/>
      <c r="M610" s="14"/>
      <c r="Q610" s="1" t="s">
        <v>830</v>
      </c>
    </row>
    <row r="611" spans="1:17" ht="30" customHeight="1" x14ac:dyDescent="0.3">
      <c r="A611" s="14"/>
      <c r="B611" s="14"/>
      <c r="C611" s="14"/>
      <c r="D611" s="14"/>
      <c r="E611" s="15"/>
      <c r="F611" s="15"/>
      <c r="G611" s="15"/>
      <c r="H611" s="15"/>
      <c r="I611" s="15"/>
      <c r="J611" s="15"/>
      <c r="K611" s="15"/>
      <c r="L611" s="15"/>
      <c r="M611" s="14"/>
      <c r="Q611" s="1" t="s">
        <v>830</v>
      </c>
    </row>
    <row r="612" spans="1:17" ht="30" customHeight="1" x14ac:dyDescent="0.3">
      <c r="A612" s="14"/>
      <c r="B612" s="14"/>
      <c r="C612" s="14"/>
      <c r="D612" s="14"/>
      <c r="E612" s="15"/>
      <c r="F612" s="15"/>
      <c r="G612" s="15"/>
      <c r="H612" s="15"/>
      <c r="I612" s="15"/>
      <c r="J612" s="15"/>
      <c r="K612" s="15"/>
      <c r="L612" s="15"/>
      <c r="M612" s="14"/>
      <c r="Q612" s="1" t="s">
        <v>830</v>
      </c>
    </row>
    <row r="613" spans="1:17" ht="30" customHeight="1" x14ac:dyDescent="0.3">
      <c r="A613" s="14"/>
      <c r="B613" s="14"/>
      <c r="C613" s="14"/>
      <c r="D613" s="14"/>
      <c r="E613" s="15"/>
      <c r="F613" s="15"/>
      <c r="G613" s="15"/>
      <c r="H613" s="15"/>
      <c r="I613" s="15"/>
      <c r="J613" s="15"/>
      <c r="K613" s="15"/>
      <c r="L613" s="15"/>
      <c r="M613" s="14"/>
      <c r="Q613" s="1" t="s">
        <v>830</v>
      </c>
    </row>
    <row r="614" spans="1:17" ht="30" customHeight="1" x14ac:dyDescent="0.3">
      <c r="A614" s="14"/>
      <c r="B614" s="14"/>
      <c r="C614" s="14"/>
      <c r="D614" s="14"/>
      <c r="E614" s="15"/>
      <c r="F614" s="15"/>
      <c r="G614" s="15"/>
      <c r="H614" s="15"/>
      <c r="I614" s="15"/>
      <c r="J614" s="15"/>
      <c r="K614" s="15"/>
      <c r="L614" s="15"/>
      <c r="M614" s="14"/>
      <c r="Q614" s="1" t="s">
        <v>830</v>
      </c>
    </row>
    <row r="615" spans="1:17" ht="30" customHeight="1" x14ac:dyDescent="0.3">
      <c r="A615" s="14"/>
      <c r="B615" s="14"/>
      <c r="C615" s="14"/>
      <c r="D615" s="14"/>
      <c r="E615" s="15"/>
      <c r="F615" s="15"/>
      <c r="G615" s="15"/>
      <c r="H615" s="15"/>
      <c r="I615" s="15"/>
      <c r="J615" s="15"/>
      <c r="K615" s="15"/>
      <c r="L615" s="15"/>
      <c r="M615" s="14"/>
      <c r="Q615" s="1" t="s">
        <v>830</v>
      </c>
    </row>
    <row r="616" spans="1:17" ht="30" customHeight="1" x14ac:dyDescent="0.3">
      <c r="A616" s="14"/>
      <c r="B616" s="14"/>
      <c r="C616" s="14"/>
      <c r="D616" s="14"/>
      <c r="E616" s="15"/>
      <c r="F616" s="15"/>
      <c r="G616" s="15"/>
      <c r="H616" s="15"/>
      <c r="I616" s="15"/>
      <c r="J616" s="15"/>
      <c r="K616" s="15"/>
      <c r="L616" s="15"/>
      <c r="M616" s="14"/>
      <c r="Q616" s="1" t="s">
        <v>830</v>
      </c>
    </row>
    <row r="617" spans="1:17" ht="30" customHeight="1" x14ac:dyDescent="0.3">
      <c r="A617" s="14"/>
      <c r="B617" s="14"/>
      <c r="C617" s="14"/>
      <c r="D617" s="14"/>
      <c r="E617" s="15"/>
      <c r="F617" s="15"/>
      <c r="G617" s="15"/>
      <c r="H617" s="15"/>
      <c r="I617" s="15"/>
      <c r="J617" s="15"/>
      <c r="K617" s="15"/>
      <c r="L617" s="15"/>
      <c r="M617" s="14"/>
      <c r="Q617" s="1" t="s">
        <v>830</v>
      </c>
    </row>
    <row r="618" spans="1:17" ht="30" customHeight="1" x14ac:dyDescent="0.3">
      <c r="A618" s="14"/>
      <c r="B618" s="14"/>
      <c r="C618" s="14"/>
      <c r="D618" s="14"/>
      <c r="E618" s="15"/>
      <c r="F618" s="15"/>
      <c r="G618" s="15"/>
      <c r="H618" s="15"/>
      <c r="I618" s="15"/>
      <c r="J618" s="15"/>
      <c r="K618" s="15"/>
      <c r="L618" s="15"/>
      <c r="M618" s="14"/>
      <c r="Q618" s="1" t="s">
        <v>830</v>
      </c>
    </row>
    <row r="619" spans="1:17" ht="30" customHeight="1" x14ac:dyDescent="0.3">
      <c r="A619" s="14"/>
      <c r="B619" s="14"/>
      <c r="C619" s="14"/>
      <c r="D619" s="14"/>
      <c r="E619" s="15"/>
      <c r="F619" s="15"/>
      <c r="G619" s="15"/>
      <c r="H619" s="15"/>
      <c r="I619" s="15"/>
      <c r="J619" s="15"/>
      <c r="K619" s="15"/>
      <c r="L619" s="15"/>
      <c r="M619" s="14"/>
      <c r="Q619" s="1" t="s">
        <v>830</v>
      </c>
    </row>
    <row r="620" spans="1:17" ht="30" customHeight="1" x14ac:dyDescent="0.3">
      <c r="A620" s="14"/>
      <c r="B620" s="14"/>
      <c r="C620" s="14"/>
      <c r="D620" s="14"/>
      <c r="E620" s="15"/>
      <c r="F620" s="15"/>
      <c r="G620" s="15"/>
      <c r="H620" s="15"/>
      <c r="I620" s="15"/>
      <c r="J620" s="15"/>
      <c r="K620" s="15"/>
      <c r="L620" s="15"/>
      <c r="M620" s="14"/>
      <c r="Q620" s="1" t="s">
        <v>830</v>
      </c>
    </row>
    <row r="621" spans="1:17" ht="30" customHeight="1" x14ac:dyDescent="0.3">
      <c r="A621" s="14"/>
      <c r="B621" s="14"/>
      <c r="C621" s="14"/>
      <c r="D621" s="14"/>
      <c r="E621" s="15"/>
      <c r="F621" s="15"/>
      <c r="G621" s="15"/>
      <c r="H621" s="15"/>
      <c r="I621" s="15"/>
      <c r="J621" s="15"/>
      <c r="K621" s="15"/>
      <c r="L621" s="15"/>
      <c r="M621" s="14"/>
      <c r="Q621" s="1" t="s">
        <v>830</v>
      </c>
    </row>
    <row r="622" spans="1:17" ht="30" customHeight="1" x14ac:dyDescent="0.3">
      <c r="A622" s="14"/>
      <c r="B622" s="14"/>
      <c r="C622" s="14"/>
      <c r="D622" s="14"/>
      <c r="E622" s="15"/>
      <c r="F622" s="15"/>
      <c r="G622" s="15"/>
      <c r="H622" s="15"/>
      <c r="I622" s="15"/>
      <c r="J622" s="15"/>
      <c r="K622" s="15"/>
      <c r="L622" s="15"/>
      <c r="M622" s="14"/>
      <c r="Q622" s="1" t="s">
        <v>830</v>
      </c>
    </row>
    <row r="623" spans="1:17" ht="30" customHeight="1" x14ac:dyDescent="0.3">
      <c r="A623" s="14"/>
      <c r="B623" s="14"/>
      <c r="C623" s="14"/>
      <c r="D623" s="14"/>
      <c r="E623" s="15"/>
      <c r="F623" s="15"/>
      <c r="G623" s="15"/>
      <c r="H623" s="15"/>
      <c r="I623" s="15"/>
      <c r="J623" s="15"/>
      <c r="K623" s="15"/>
      <c r="L623" s="15"/>
      <c r="M623" s="14"/>
      <c r="Q623" s="1" t="s">
        <v>830</v>
      </c>
    </row>
    <row r="624" spans="1:17" ht="30" customHeight="1" x14ac:dyDescent="0.3">
      <c r="A624" s="14"/>
      <c r="B624" s="14"/>
      <c r="C624" s="14"/>
      <c r="D624" s="14"/>
      <c r="E624" s="15"/>
      <c r="F624" s="15"/>
      <c r="G624" s="15"/>
      <c r="H624" s="15"/>
      <c r="I624" s="15"/>
      <c r="J624" s="15"/>
      <c r="K624" s="15"/>
      <c r="L624" s="15"/>
      <c r="M624" s="14"/>
      <c r="Q624" s="1" t="s">
        <v>830</v>
      </c>
    </row>
    <row r="625" spans="1:48" ht="30" customHeight="1" x14ac:dyDescent="0.3">
      <c r="A625" s="14"/>
      <c r="B625" s="14"/>
      <c r="C625" s="14"/>
      <c r="D625" s="14"/>
      <c r="E625" s="15"/>
      <c r="F625" s="15"/>
      <c r="G625" s="15"/>
      <c r="H625" s="15"/>
      <c r="I625" s="15"/>
      <c r="J625" s="15"/>
      <c r="K625" s="15"/>
      <c r="L625" s="15"/>
      <c r="M625" s="14"/>
      <c r="Q625" s="1" t="s">
        <v>830</v>
      </c>
    </row>
    <row r="626" spans="1:48" ht="30" customHeight="1" x14ac:dyDescent="0.3">
      <c r="A626" s="14"/>
      <c r="B626" s="14"/>
      <c r="C626" s="14"/>
      <c r="D626" s="14"/>
      <c r="E626" s="15"/>
      <c r="F626" s="15"/>
      <c r="G626" s="15"/>
      <c r="H626" s="15"/>
      <c r="I626" s="15"/>
      <c r="J626" s="15"/>
      <c r="K626" s="15"/>
      <c r="L626" s="15"/>
      <c r="M626" s="14"/>
      <c r="Q626" s="1" t="s">
        <v>830</v>
      </c>
    </row>
    <row r="627" spans="1:48" ht="30" customHeight="1" x14ac:dyDescent="0.3">
      <c r="A627" s="16" t="s">
        <v>91</v>
      </c>
      <c r="B627" s="14"/>
      <c r="C627" s="14"/>
      <c r="D627" s="14"/>
      <c r="E627" s="15"/>
      <c r="F627" s="15">
        <f>SUMIF(Q603:Q626,"010204",F603:F626)</f>
        <v>0</v>
      </c>
      <c r="G627" s="15"/>
      <c r="H627" s="15">
        <f>SUMIF(Q603:Q626,"010204",H603:H626)</f>
        <v>0</v>
      </c>
      <c r="I627" s="15"/>
      <c r="J627" s="15">
        <f>SUMIF(Q603:Q626,"010204",J603:J626)</f>
        <v>0</v>
      </c>
      <c r="K627" s="15"/>
      <c r="L627" s="15">
        <f>SUMIF(Q603:Q626,"010204",L603:L626)</f>
        <v>0</v>
      </c>
      <c r="M627" s="14"/>
      <c r="N627" t="s">
        <v>92</v>
      </c>
    </row>
    <row r="628" spans="1:48" ht="30" customHeight="1" x14ac:dyDescent="0.3">
      <c r="A628" s="16" t="s">
        <v>833</v>
      </c>
      <c r="B628" s="16" t="s">
        <v>52</v>
      </c>
      <c r="C628" s="14"/>
      <c r="D628" s="14"/>
      <c r="E628" s="15"/>
      <c r="F628" s="15"/>
      <c r="G628" s="15"/>
      <c r="H628" s="15"/>
      <c r="I628" s="15"/>
      <c r="J628" s="15"/>
      <c r="K628" s="15"/>
      <c r="L628" s="15"/>
      <c r="M628" s="14"/>
      <c r="N628" s="3"/>
      <c r="O628" s="3"/>
      <c r="P628" s="3"/>
      <c r="Q628" s="2" t="s">
        <v>834</v>
      </c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</row>
    <row r="629" spans="1:48" ht="30" customHeight="1" x14ac:dyDescent="0.3">
      <c r="A629" s="16" t="s">
        <v>775</v>
      </c>
      <c r="B629" s="16" t="s">
        <v>776</v>
      </c>
      <c r="C629" s="16" t="s">
        <v>129</v>
      </c>
      <c r="D629" s="14">
        <v>1.599</v>
      </c>
      <c r="E629" s="15">
        <f>TRUNC(단가대비표!O143,0)</f>
        <v>0</v>
      </c>
      <c r="F629" s="15">
        <f>TRUNC(E629*D629, 0)</f>
        <v>0</v>
      </c>
      <c r="G629" s="15">
        <f>TRUNC(단가대비표!P143,0)</f>
        <v>0</v>
      </c>
      <c r="H629" s="15">
        <f>TRUNC(G629*D629, 0)</f>
        <v>0</v>
      </c>
      <c r="I629" s="15">
        <f>TRUNC(단가대비표!V143,0)</f>
        <v>0</v>
      </c>
      <c r="J629" s="15">
        <f>TRUNC(I629*D629, 0)</f>
        <v>0</v>
      </c>
      <c r="K629" s="15">
        <f>TRUNC(E629+G629+I629, 0)</f>
        <v>0</v>
      </c>
      <c r="L629" s="15">
        <f>TRUNC(F629+H629+J629, 0)</f>
        <v>0</v>
      </c>
      <c r="M629" s="16" t="s">
        <v>777</v>
      </c>
      <c r="N629" s="2" t="s">
        <v>778</v>
      </c>
      <c r="O629" s="2" t="s">
        <v>52</v>
      </c>
      <c r="P629" s="2" t="s">
        <v>52</v>
      </c>
      <c r="Q629" s="2" t="s">
        <v>834</v>
      </c>
      <c r="R629" s="2" t="s">
        <v>64</v>
      </c>
      <c r="S629" s="2" t="s">
        <v>64</v>
      </c>
      <c r="T629" s="2" t="s">
        <v>63</v>
      </c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2" t="s">
        <v>52</v>
      </c>
      <c r="AS629" s="2" t="s">
        <v>52</v>
      </c>
      <c r="AT629" s="3"/>
      <c r="AU629" s="2" t="s">
        <v>835</v>
      </c>
      <c r="AV629" s="3">
        <v>422</v>
      </c>
    </row>
    <row r="630" spans="1:48" ht="30" customHeight="1" x14ac:dyDescent="0.3">
      <c r="A630" s="16" t="s">
        <v>795</v>
      </c>
      <c r="B630" s="16" t="s">
        <v>796</v>
      </c>
      <c r="C630" s="16" t="s">
        <v>129</v>
      </c>
      <c r="D630" s="14">
        <v>1.599</v>
      </c>
      <c r="E630" s="15">
        <f>TRUNC(단가대비표!O147,0)</f>
        <v>0</v>
      </c>
      <c r="F630" s="15">
        <f>TRUNC(E630*D630, 0)</f>
        <v>0</v>
      </c>
      <c r="G630" s="15">
        <f>TRUNC(단가대비표!P147,0)</f>
        <v>0</v>
      </c>
      <c r="H630" s="15">
        <f>TRUNC(G630*D630, 0)</f>
        <v>0</v>
      </c>
      <c r="I630" s="15">
        <f>TRUNC(단가대비표!V147,0)</f>
        <v>0</v>
      </c>
      <c r="J630" s="15">
        <f>TRUNC(I630*D630, 0)</f>
        <v>0</v>
      </c>
      <c r="K630" s="15">
        <f>TRUNC(E630+G630+I630, 0)</f>
        <v>0</v>
      </c>
      <c r="L630" s="15">
        <f>TRUNC(F630+H630+J630, 0)</f>
        <v>0</v>
      </c>
      <c r="M630" s="16" t="s">
        <v>797</v>
      </c>
      <c r="N630" s="2" t="s">
        <v>798</v>
      </c>
      <c r="O630" s="2" t="s">
        <v>52</v>
      </c>
      <c r="P630" s="2" t="s">
        <v>52</v>
      </c>
      <c r="Q630" s="2" t="s">
        <v>834</v>
      </c>
      <c r="R630" s="2" t="s">
        <v>64</v>
      </c>
      <c r="S630" s="2" t="s">
        <v>64</v>
      </c>
      <c r="T630" s="2" t="s">
        <v>63</v>
      </c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2" t="s">
        <v>52</v>
      </c>
      <c r="AS630" s="2" t="s">
        <v>52</v>
      </c>
      <c r="AT630" s="3"/>
      <c r="AU630" s="2" t="s">
        <v>836</v>
      </c>
      <c r="AV630" s="3">
        <v>423</v>
      </c>
    </row>
    <row r="631" spans="1:48" ht="30" customHeight="1" x14ac:dyDescent="0.3">
      <c r="A631" s="14"/>
      <c r="B631" s="14"/>
      <c r="C631" s="14"/>
      <c r="D631" s="14"/>
      <c r="E631" s="15"/>
      <c r="F631" s="15"/>
      <c r="G631" s="15"/>
      <c r="H631" s="15"/>
      <c r="I631" s="15"/>
      <c r="J631" s="15"/>
      <c r="K631" s="15"/>
      <c r="L631" s="15"/>
      <c r="M631" s="14"/>
      <c r="Q631" s="1" t="s">
        <v>834</v>
      </c>
    </row>
    <row r="632" spans="1:48" ht="30" customHeight="1" x14ac:dyDescent="0.3">
      <c r="A632" s="14"/>
      <c r="B632" s="14"/>
      <c r="C632" s="14"/>
      <c r="D632" s="14"/>
      <c r="E632" s="15"/>
      <c r="F632" s="15"/>
      <c r="G632" s="15"/>
      <c r="H632" s="15"/>
      <c r="I632" s="15"/>
      <c r="J632" s="15"/>
      <c r="K632" s="15"/>
      <c r="L632" s="15"/>
      <c r="M632" s="14"/>
      <c r="Q632" s="1" t="s">
        <v>834</v>
      </c>
    </row>
    <row r="633" spans="1:48" ht="30" customHeight="1" x14ac:dyDescent="0.3">
      <c r="A633" s="14"/>
      <c r="B633" s="14"/>
      <c r="C633" s="14"/>
      <c r="D633" s="14"/>
      <c r="E633" s="15"/>
      <c r="F633" s="15"/>
      <c r="G633" s="15"/>
      <c r="H633" s="15"/>
      <c r="I633" s="15"/>
      <c r="J633" s="15"/>
      <c r="K633" s="15"/>
      <c r="L633" s="15"/>
      <c r="M633" s="14"/>
      <c r="Q633" s="1" t="s">
        <v>834</v>
      </c>
    </row>
    <row r="634" spans="1:48" ht="30" customHeight="1" x14ac:dyDescent="0.3">
      <c r="A634" s="14"/>
      <c r="B634" s="14"/>
      <c r="C634" s="14"/>
      <c r="D634" s="14"/>
      <c r="E634" s="15"/>
      <c r="F634" s="15"/>
      <c r="G634" s="15"/>
      <c r="H634" s="15"/>
      <c r="I634" s="15"/>
      <c r="J634" s="15"/>
      <c r="K634" s="15"/>
      <c r="L634" s="15"/>
      <c r="M634" s="14"/>
      <c r="Q634" s="1" t="s">
        <v>834</v>
      </c>
    </row>
    <row r="635" spans="1:48" ht="30" customHeight="1" x14ac:dyDescent="0.3">
      <c r="A635" s="14"/>
      <c r="B635" s="14"/>
      <c r="C635" s="14"/>
      <c r="D635" s="14"/>
      <c r="E635" s="15"/>
      <c r="F635" s="15"/>
      <c r="G635" s="15"/>
      <c r="H635" s="15"/>
      <c r="I635" s="15"/>
      <c r="J635" s="15"/>
      <c r="K635" s="15"/>
      <c r="L635" s="15"/>
      <c r="M635" s="14"/>
      <c r="Q635" s="1" t="s">
        <v>834</v>
      </c>
    </row>
    <row r="636" spans="1:48" ht="30" customHeight="1" x14ac:dyDescent="0.3">
      <c r="A636" s="14"/>
      <c r="B636" s="14"/>
      <c r="C636" s="14"/>
      <c r="D636" s="14"/>
      <c r="E636" s="15"/>
      <c r="F636" s="15"/>
      <c r="G636" s="15"/>
      <c r="H636" s="15"/>
      <c r="I636" s="15"/>
      <c r="J636" s="15"/>
      <c r="K636" s="15"/>
      <c r="L636" s="15"/>
      <c r="M636" s="14"/>
      <c r="Q636" s="1" t="s">
        <v>834</v>
      </c>
    </row>
    <row r="637" spans="1:48" ht="30" customHeight="1" x14ac:dyDescent="0.3">
      <c r="A637" s="14"/>
      <c r="B637" s="14"/>
      <c r="C637" s="14"/>
      <c r="D637" s="14"/>
      <c r="E637" s="15"/>
      <c r="F637" s="15"/>
      <c r="G637" s="15"/>
      <c r="H637" s="15"/>
      <c r="I637" s="15"/>
      <c r="J637" s="15"/>
      <c r="K637" s="15"/>
      <c r="L637" s="15"/>
      <c r="M637" s="14"/>
      <c r="Q637" s="1" t="s">
        <v>834</v>
      </c>
    </row>
    <row r="638" spans="1:48" ht="30" customHeight="1" x14ac:dyDescent="0.3">
      <c r="A638" s="14"/>
      <c r="B638" s="14"/>
      <c r="C638" s="14"/>
      <c r="D638" s="14"/>
      <c r="E638" s="15"/>
      <c r="F638" s="15"/>
      <c r="G638" s="15"/>
      <c r="H638" s="15"/>
      <c r="I638" s="15"/>
      <c r="J638" s="15"/>
      <c r="K638" s="15"/>
      <c r="L638" s="15"/>
      <c r="M638" s="14"/>
      <c r="Q638" s="1" t="s">
        <v>834</v>
      </c>
    </row>
    <row r="639" spans="1:48" ht="30" customHeight="1" x14ac:dyDescent="0.3">
      <c r="A639" s="14"/>
      <c r="B639" s="14"/>
      <c r="C639" s="14"/>
      <c r="D639" s="14"/>
      <c r="E639" s="15"/>
      <c r="F639" s="15"/>
      <c r="G639" s="15"/>
      <c r="H639" s="15"/>
      <c r="I639" s="15"/>
      <c r="J639" s="15"/>
      <c r="K639" s="15"/>
      <c r="L639" s="15"/>
      <c r="M639" s="14"/>
      <c r="Q639" s="1" t="s">
        <v>834</v>
      </c>
    </row>
    <row r="640" spans="1:48" ht="30" customHeight="1" x14ac:dyDescent="0.3">
      <c r="A640" s="14"/>
      <c r="B640" s="14"/>
      <c r="C640" s="14"/>
      <c r="D640" s="14"/>
      <c r="E640" s="15"/>
      <c r="F640" s="15"/>
      <c r="G640" s="15"/>
      <c r="H640" s="15"/>
      <c r="I640" s="15"/>
      <c r="J640" s="15"/>
      <c r="K640" s="15"/>
      <c r="L640" s="15"/>
      <c r="M640" s="14"/>
      <c r="Q640" s="1" t="s">
        <v>834</v>
      </c>
    </row>
    <row r="641" spans="1:17" ht="30" customHeight="1" x14ac:dyDescent="0.3">
      <c r="A641" s="14"/>
      <c r="B641" s="14"/>
      <c r="C641" s="14"/>
      <c r="D641" s="14"/>
      <c r="E641" s="15"/>
      <c r="F641" s="15"/>
      <c r="G641" s="15"/>
      <c r="H641" s="15"/>
      <c r="I641" s="15"/>
      <c r="J641" s="15"/>
      <c r="K641" s="15"/>
      <c r="L641" s="15"/>
      <c r="M641" s="14"/>
      <c r="Q641" s="1" t="s">
        <v>834</v>
      </c>
    </row>
    <row r="642" spans="1:17" ht="30" customHeight="1" x14ac:dyDescent="0.3">
      <c r="A642" s="14"/>
      <c r="B642" s="14"/>
      <c r="C642" s="14"/>
      <c r="D642" s="14"/>
      <c r="E642" s="15"/>
      <c r="F642" s="15"/>
      <c r="G642" s="15"/>
      <c r="H642" s="15"/>
      <c r="I642" s="15"/>
      <c r="J642" s="15"/>
      <c r="K642" s="15"/>
      <c r="L642" s="15"/>
      <c r="M642" s="14"/>
      <c r="Q642" s="1" t="s">
        <v>834</v>
      </c>
    </row>
    <row r="643" spans="1:17" ht="30" customHeight="1" x14ac:dyDescent="0.3">
      <c r="A643" s="14"/>
      <c r="B643" s="14"/>
      <c r="C643" s="14"/>
      <c r="D643" s="14"/>
      <c r="E643" s="15"/>
      <c r="F643" s="15"/>
      <c r="G643" s="15"/>
      <c r="H643" s="15"/>
      <c r="I643" s="15"/>
      <c r="J643" s="15"/>
      <c r="K643" s="15"/>
      <c r="L643" s="15"/>
      <c r="M643" s="14"/>
      <c r="Q643" s="1" t="s">
        <v>834</v>
      </c>
    </row>
    <row r="644" spans="1:17" ht="30" customHeight="1" x14ac:dyDescent="0.3">
      <c r="A644" s="14"/>
      <c r="B644" s="14"/>
      <c r="C644" s="14"/>
      <c r="D644" s="14"/>
      <c r="E644" s="15"/>
      <c r="F644" s="15"/>
      <c r="G644" s="15"/>
      <c r="H644" s="15"/>
      <c r="I644" s="15"/>
      <c r="J644" s="15"/>
      <c r="K644" s="15"/>
      <c r="L644" s="15"/>
      <c r="M644" s="14"/>
      <c r="Q644" s="1" t="s">
        <v>834</v>
      </c>
    </row>
    <row r="645" spans="1:17" ht="30" customHeight="1" x14ac:dyDescent="0.3">
      <c r="A645" s="14"/>
      <c r="B645" s="14"/>
      <c r="C645" s="14"/>
      <c r="D645" s="14"/>
      <c r="E645" s="15"/>
      <c r="F645" s="15"/>
      <c r="G645" s="15"/>
      <c r="H645" s="15"/>
      <c r="I645" s="15"/>
      <c r="J645" s="15"/>
      <c r="K645" s="15"/>
      <c r="L645" s="15"/>
      <c r="M645" s="14"/>
      <c r="Q645" s="1" t="s">
        <v>834</v>
      </c>
    </row>
    <row r="646" spans="1:17" ht="30" customHeight="1" x14ac:dyDescent="0.3">
      <c r="A646" s="14"/>
      <c r="B646" s="14"/>
      <c r="C646" s="14"/>
      <c r="D646" s="14"/>
      <c r="E646" s="15"/>
      <c r="F646" s="15"/>
      <c r="G646" s="15"/>
      <c r="H646" s="15"/>
      <c r="I646" s="15"/>
      <c r="J646" s="15"/>
      <c r="K646" s="15"/>
      <c r="L646" s="15"/>
      <c r="M646" s="14"/>
      <c r="Q646" s="1" t="s">
        <v>834</v>
      </c>
    </row>
    <row r="647" spans="1:17" ht="30" customHeight="1" x14ac:dyDescent="0.3">
      <c r="A647" s="14"/>
      <c r="B647" s="14"/>
      <c r="C647" s="14"/>
      <c r="D647" s="14"/>
      <c r="E647" s="15"/>
      <c r="F647" s="15"/>
      <c r="G647" s="15"/>
      <c r="H647" s="15"/>
      <c r="I647" s="15"/>
      <c r="J647" s="15"/>
      <c r="K647" s="15"/>
      <c r="L647" s="15"/>
      <c r="M647" s="14"/>
      <c r="Q647" s="1" t="s">
        <v>834</v>
      </c>
    </row>
    <row r="648" spans="1:17" ht="30" customHeight="1" x14ac:dyDescent="0.3">
      <c r="A648" s="14"/>
      <c r="B648" s="14"/>
      <c r="C648" s="14"/>
      <c r="D648" s="14"/>
      <c r="E648" s="15"/>
      <c r="F648" s="15"/>
      <c r="G648" s="15"/>
      <c r="H648" s="15"/>
      <c r="I648" s="15"/>
      <c r="J648" s="15"/>
      <c r="K648" s="15"/>
      <c r="L648" s="15"/>
      <c r="M648" s="14"/>
      <c r="Q648" s="1" t="s">
        <v>834</v>
      </c>
    </row>
    <row r="649" spans="1:17" ht="30" customHeight="1" x14ac:dyDescent="0.3">
      <c r="A649" s="14"/>
      <c r="B649" s="14"/>
      <c r="C649" s="14"/>
      <c r="D649" s="14"/>
      <c r="E649" s="15"/>
      <c r="F649" s="15"/>
      <c r="G649" s="15"/>
      <c r="H649" s="15"/>
      <c r="I649" s="15"/>
      <c r="J649" s="15"/>
      <c r="K649" s="15"/>
      <c r="L649" s="15"/>
      <c r="M649" s="14"/>
      <c r="Q649" s="1" t="s">
        <v>834</v>
      </c>
    </row>
    <row r="650" spans="1:17" ht="30" customHeight="1" x14ac:dyDescent="0.3">
      <c r="A650" s="14"/>
      <c r="B650" s="14"/>
      <c r="C650" s="14"/>
      <c r="D650" s="14"/>
      <c r="E650" s="15"/>
      <c r="F650" s="15"/>
      <c r="G650" s="15"/>
      <c r="H650" s="15"/>
      <c r="I650" s="15"/>
      <c r="J650" s="15"/>
      <c r="K650" s="15"/>
      <c r="L650" s="15"/>
      <c r="M650" s="14"/>
      <c r="Q650" s="1" t="s">
        <v>834</v>
      </c>
    </row>
    <row r="651" spans="1:17" ht="30" customHeight="1" x14ac:dyDescent="0.3">
      <c r="A651" s="14"/>
      <c r="B651" s="14"/>
      <c r="C651" s="14"/>
      <c r="D651" s="14"/>
      <c r="E651" s="15"/>
      <c r="F651" s="15"/>
      <c r="G651" s="15"/>
      <c r="H651" s="15"/>
      <c r="I651" s="15"/>
      <c r="J651" s="15"/>
      <c r="K651" s="15"/>
      <c r="L651" s="15"/>
      <c r="M651" s="14"/>
      <c r="Q651" s="1" t="s">
        <v>834</v>
      </c>
    </row>
    <row r="652" spans="1:17" ht="30" customHeight="1" x14ac:dyDescent="0.3">
      <c r="A652" s="14"/>
      <c r="B652" s="14"/>
      <c r="C652" s="14"/>
      <c r="D652" s="14"/>
      <c r="E652" s="15"/>
      <c r="F652" s="15"/>
      <c r="G652" s="15"/>
      <c r="H652" s="15"/>
      <c r="I652" s="15"/>
      <c r="J652" s="15"/>
      <c r="K652" s="15"/>
      <c r="L652" s="15"/>
      <c r="M652" s="14"/>
      <c r="Q652" s="1" t="s">
        <v>834</v>
      </c>
    </row>
    <row r="653" spans="1:17" ht="30" customHeight="1" x14ac:dyDescent="0.3">
      <c r="A653" s="16" t="s">
        <v>91</v>
      </c>
      <c r="B653" s="14"/>
      <c r="C653" s="14"/>
      <c r="D653" s="14"/>
      <c r="E653" s="15"/>
      <c r="F653" s="15">
        <f>SUMIF(Q629:Q652,"010205",F629:F652)</f>
        <v>0</v>
      </c>
      <c r="G653" s="15"/>
      <c r="H653" s="15">
        <f>SUMIF(Q629:Q652,"010205",H629:H652)</f>
        <v>0</v>
      </c>
      <c r="I653" s="15"/>
      <c r="J653" s="15">
        <f>SUMIF(Q629:Q652,"010205",J629:J652)</f>
        <v>0</v>
      </c>
      <c r="K653" s="15"/>
      <c r="L653" s="15">
        <f>SUMIF(Q629:Q652,"010205",L629:L652)</f>
        <v>0</v>
      </c>
      <c r="M653" s="14"/>
      <c r="N653" t="s">
        <v>92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65" right="0.39370078740157483" top="0.39370078740157483" bottom="0.39370078740157483" header="0" footer="0"/>
  <pageSetup paperSize="9" scale="60" fitToHeight="0" orientation="landscape" r:id="rId1"/>
  <rowBreaks count="24" manualBreakCount="24">
    <brk id="29" max="16383" man="1"/>
    <brk id="55" max="16383" man="1"/>
    <brk id="81" max="16383" man="1"/>
    <brk id="107" max="16383" man="1"/>
    <brk id="133" max="16383" man="1"/>
    <brk id="159" max="16383" man="1"/>
    <brk id="185" max="16383" man="1"/>
    <brk id="237" max="16383" man="1"/>
    <brk id="263" max="16383" man="1"/>
    <brk id="289" max="16383" man="1"/>
    <brk id="315" max="16383" man="1"/>
    <brk id="341" max="16383" man="1"/>
    <brk id="367" max="16383" man="1"/>
    <brk id="393" max="16383" man="1"/>
    <brk id="419" max="16383" man="1"/>
    <brk id="445" max="16383" man="1"/>
    <brk id="471" max="16383" man="1"/>
    <brk id="497" max="16383" man="1"/>
    <brk id="523" max="16383" man="1"/>
    <brk id="549" max="16383" man="1"/>
    <brk id="575" max="16383" man="1"/>
    <brk id="601" max="16383" man="1"/>
    <brk id="627" max="16383" man="1"/>
    <brk id="65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2"/>
  <sheetViews>
    <sheetView view="pageBreakPreview" topLeftCell="B139" zoomScale="75" zoomScaleNormal="100" zoomScaleSheetLayoutView="75" workbookViewId="0">
      <selection activeCell="P150" sqref="P150"/>
    </sheetView>
  </sheetViews>
  <sheetFormatPr defaultRowHeight="16.5" x14ac:dyDescent="0.3"/>
  <cols>
    <col min="1" max="1" width="11.625" hidden="1" customWidth="1"/>
    <col min="2" max="3" width="35.625" customWidth="1"/>
    <col min="4" max="4" width="4.625" customWidth="1"/>
    <col min="5" max="8" width="20.625" customWidth="1"/>
    <col min="9" max="9" width="8.625" customWidth="1"/>
    <col min="10" max="10" width="12.625" customWidth="1"/>
    <col min="11" max="12" width="2.625" hidden="1" customWidth="1"/>
    <col min="13" max="13" width="20.625" customWidth="1"/>
    <col min="14" max="14" width="2.625" hidden="1" customWidth="1"/>
  </cols>
  <sheetData>
    <row r="1" spans="1:14" ht="30" customHeight="1" x14ac:dyDescent="0.3">
      <c r="A1" s="5"/>
      <c r="B1" s="4" t="s">
        <v>837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4" ht="30" customHeight="1" x14ac:dyDescent="0.3">
      <c r="A2" s="17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14" ht="30" customHeight="1" x14ac:dyDescent="0.3">
      <c r="A3" s="9" t="s">
        <v>838</v>
      </c>
      <c r="B3" s="9" t="s">
        <v>2</v>
      </c>
      <c r="C3" s="9" t="s">
        <v>3</v>
      </c>
      <c r="D3" s="9" t="s">
        <v>4</v>
      </c>
      <c r="E3" s="9" t="s">
        <v>839</v>
      </c>
      <c r="F3" s="9" t="s">
        <v>840</v>
      </c>
      <c r="G3" s="9" t="s">
        <v>841</v>
      </c>
      <c r="H3" s="9" t="s">
        <v>842</v>
      </c>
      <c r="I3" s="9" t="s">
        <v>843</v>
      </c>
      <c r="J3" s="9" t="s">
        <v>844</v>
      </c>
      <c r="K3" s="9" t="s">
        <v>845</v>
      </c>
      <c r="L3" s="9" t="s">
        <v>846</v>
      </c>
      <c r="M3" s="9" t="s">
        <v>847</v>
      </c>
      <c r="N3" s="1" t="s">
        <v>848</v>
      </c>
    </row>
    <row r="4" spans="1:14" ht="30" customHeight="1" x14ac:dyDescent="0.3">
      <c r="A4" s="16" t="s">
        <v>859</v>
      </c>
      <c r="B4" s="16" t="s">
        <v>860</v>
      </c>
      <c r="C4" s="16" t="s">
        <v>861</v>
      </c>
      <c r="D4" s="16" t="s">
        <v>862</v>
      </c>
      <c r="E4" s="26">
        <f>일위대가!F9</f>
        <v>0</v>
      </c>
      <c r="F4" s="26">
        <f>일위대가!H9</f>
        <v>0</v>
      </c>
      <c r="G4" s="26">
        <f>일위대가!J9</f>
        <v>0</v>
      </c>
      <c r="H4" s="26">
        <f t="shared" ref="H4:H35" si="0">E4+F4+G4</f>
        <v>0</v>
      </c>
      <c r="I4" s="16" t="s">
        <v>863</v>
      </c>
      <c r="J4" s="16" t="s">
        <v>52</v>
      </c>
      <c r="K4" s="16" t="s">
        <v>864</v>
      </c>
      <c r="L4" s="16" t="s">
        <v>52</v>
      </c>
      <c r="M4" s="16" t="s">
        <v>865</v>
      </c>
      <c r="N4" s="2" t="s">
        <v>63</v>
      </c>
    </row>
    <row r="5" spans="1:14" ht="30" customHeight="1" x14ac:dyDescent="0.3">
      <c r="A5" s="16" t="s">
        <v>887</v>
      </c>
      <c r="B5" s="16" t="s">
        <v>860</v>
      </c>
      <c r="C5" s="16" t="s">
        <v>888</v>
      </c>
      <c r="D5" s="16" t="s">
        <v>862</v>
      </c>
      <c r="E5" s="26">
        <f>일위대가!F16</f>
        <v>0</v>
      </c>
      <c r="F5" s="26">
        <f>일위대가!H16</f>
        <v>0</v>
      </c>
      <c r="G5" s="26">
        <f>일위대가!J16</f>
        <v>0</v>
      </c>
      <c r="H5" s="26">
        <f t="shared" si="0"/>
        <v>0</v>
      </c>
      <c r="I5" s="16" t="s">
        <v>889</v>
      </c>
      <c r="J5" s="16" t="s">
        <v>52</v>
      </c>
      <c r="K5" s="16" t="s">
        <v>864</v>
      </c>
      <c r="L5" s="16" t="s">
        <v>52</v>
      </c>
      <c r="M5" s="16" t="s">
        <v>865</v>
      </c>
      <c r="N5" s="2" t="s">
        <v>63</v>
      </c>
    </row>
    <row r="6" spans="1:14" ht="30" customHeight="1" x14ac:dyDescent="0.3">
      <c r="A6" s="16" t="s">
        <v>898</v>
      </c>
      <c r="B6" s="16" t="s">
        <v>860</v>
      </c>
      <c r="C6" s="16" t="s">
        <v>899</v>
      </c>
      <c r="D6" s="16" t="s">
        <v>862</v>
      </c>
      <c r="E6" s="26">
        <f>일위대가!F23</f>
        <v>0</v>
      </c>
      <c r="F6" s="26">
        <f>일위대가!H23</f>
        <v>0</v>
      </c>
      <c r="G6" s="26">
        <f>일위대가!J23</f>
        <v>0</v>
      </c>
      <c r="H6" s="26">
        <f t="shared" si="0"/>
        <v>0</v>
      </c>
      <c r="I6" s="16" t="s">
        <v>900</v>
      </c>
      <c r="J6" s="16" t="s">
        <v>52</v>
      </c>
      <c r="K6" s="16" t="s">
        <v>864</v>
      </c>
      <c r="L6" s="16" t="s">
        <v>52</v>
      </c>
      <c r="M6" s="16" t="s">
        <v>865</v>
      </c>
      <c r="N6" s="2" t="s">
        <v>63</v>
      </c>
    </row>
    <row r="7" spans="1:14" ht="30" customHeight="1" x14ac:dyDescent="0.3">
      <c r="A7" s="16" t="s">
        <v>908</v>
      </c>
      <c r="B7" s="16" t="s">
        <v>860</v>
      </c>
      <c r="C7" s="16" t="s">
        <v>909</v>
      </c>
      <c r="D7" s="16" t="s">
        <v>862</v>
      </c>
      <c r="E7" s="26">
        <f>일위대가!F30</f>
        <v>0</v>
      </c>
      <c r="F7" s="26">
        <f>일위대가!H30</f>
        <v>0</v>
      </c>
      <c r="G7" s="26">
        <f>일위대가!J30</f>
        <v>0</v>
      </c>
      <c r="H7" s="26">
        <f t="shared" si="0"/>
        <v>0</v>
      </c>
      <c r="I7" s="16" t="s">
        <v>910</v>
      </c>
      <c r="J7" s="16" t="s">
        <v>52</v>
      </c>
      <c r="K7" s="16" t="s">
        <v>864</v>
      </c>
      <c r="L7" s="16" t="s">
        <v>52</v>
      </c>
      <c r="M7" s="16" t="s">
        <v>865</v>
      </c>
      <c r="N7" s="2" t="s">
        <v>63</v>
      </c>
    </row>
    <row r="8" spans="1:14" ht="30" customHeight="1" x14ac:dyDescent="0.3">
      <c r="A8" s="16" t="s">
        <v>918</v>
      </c>
      <c r="B8" s="16" t="s">
        <v>919</v>
      </c>
      <c r="C8" s="16" t="s">
        <v>920</v>
      </c>
      <c r="D8" s="16" t="s">
        <v>862</v>
      </c>
      <c r="E8" s="26">
        <f>일위대가!F37</f>
        <v>0</v>
      </c>
      <c r="F8" s="26">
        <f>일위대가!H37</f>
        <v>0</v>
      </c>
      <c r="G8" s="26">
        <f>일위대가!J37</f>
        <v>0</v>
      </c>
      <c r="H8" s="26">
        <f t="shared" si="0"/>
        <v>0</v>
      </c>
      <c r="I8" s="16" t="s">
        <v>921</v>
      </c>
      <c r="J8" s="16" t="s">
        <v>52</v>
      </c>
      <c r="K8" s="16" t="s">
        <v>864</v>
      </c>
      <c r="L8" s="16" t="s">
        <v>52</v>
      </c>
      <c r="M8" s="16" t="s">
        <v>922</v>
      </c>
      <c r="N8" s="2" t="s">
        <v>63</v>
      </c>
    </row>
    <row r="9" spans="1:14" ht="30" customHeight="1" x14ac:dyDescent="0.3">
      <c r="A9" s="16" t="s">
        <v>931</v>
      </c>
      <c r="B9" s="16" t="s">
        <v>932</v>
      </c>
      <c r="C9" s="16" t="s">
        <v>920</v>
      </c>
      <c r="D9" s="16" t="s">
        <v>862</v>
      </c>
      <c r="E9" s="26">
        <f>일위대가!F41</f>
        <v>0</v>
      </c>
      <c r="F9" s="26">
        <f>일위대가!H41</f>
        <v>0</v>
      </c>
      <c r="G9" s="26">
        <f>일위대가!J41</f>
        <v>0</v>
      </c>
      <c r="H9" s="26">
        <f t="shared" si="0"/>
        <v>0</v>
      </c>
      <c r="I9" s="16" t="s">
        <v>933</v>
      </c>
      <c r="J9" s="16" t="s">
        <v>52</v>
      </c>
      <c r="K9" s="16" t="s">
        <v>864</v>
      </c>
      <c r="L9" s="16" t="s">
        <v>52</v>
      </c>
      <c r="M9" s="16" t="s">
        <v>934</v>
      </c>
      <c r="N9" s="2" t="s">
        <v>63</v>
      </c>
    </row>
    <row r="10" spans="1:14" ht="30" customHeight="1" x14ac:dyDescent="0.3">
      <c r="A10" s="16" t="s">
        <v>939</v>
      </c>
      <c r="B10" s="16" t="s">
        <v>940</v>
      </c>
      <c r="C10" s="16" t="s">
        <v>941</v>
      </c>
      <c r="D10" s="16" t="s">
        <v>862</v>
      </c>
      <c r="E10" s="26">
        <f>일위대가!F48</f>
        <v>0</v>
      </c>
      <c r="F10" s="26">
        <f>일위대가!H48</f>
        <v>0</v>
      </c>
      <c r="G10" s="26">
        <f>일위대가!J48</f>
        <v>0</v>
      </c>
      <c r="H10" s="26">
        <f t="shared" si="0"/>
        <v>0</v>
      </c>
      <c r="I10" s="16" t="s">
        <v>942</v>
      </c>
      <c r="J10" s="16" t="s">
        <v>52</v>
      </c>
      <c r="K10" s="16" t="s">
        <v>864</v>
      </c>
      <c r="L10" s="16" t="s">
        <v>52</v>
      </c>
      <c r="M10" s="16" t="s">
        <v>943</v>
      </c>
      <c r="N10" s="2" t="s">
        <v>63</v>
      </c>
    </row>
    <row r="11" spans="1:14" ht="30" customHeight="1" x14ac:dyDescent="0.3">
      <c r="A11" s="16" t="s">
        <v>955</v>
      </c>
      <c r="B11" s="16" t="s">
        <v>956</v>
      </c>
      <c r="C11" s="16" t="s">
        <v>957</v>
      </c>
      <c r="D11" s="16" t="s">
        <v>862</v>
      </c>
      <c r="E11" s="26">
        <f>일위대가!F55</f>
        <v>0</v>
      </c>
      <c r="F11" s="26">
        <f>일위대가!H55</f>
        <v>0</v>
      </c>
      <c r="G11" s="26">
        <f>일위대가!J55</f>
        <v>0</v>
      </c>
      <c r="H11" s="26">
        <f t="shared" si="0"/>
        <v>0</v>
      </c>
      <c r="I11" s="16" t="s">
        <v>958</v>
      </c>
      <c r="J11" s="16" t="s">
        <v>52</v>
      </c>
      <c r="K11" s="16" t="s">
        <v>864</v>
      </c>
      <c r="L11" s="16" t="s">
        <v>52</v>
      </c>
      <c r="M11" s="16" t="s">
        <v>959</v>
      </c>
      <c r="N11" s="2" t="s">
        <v>63</v>
      </c>
    </row>
    <row r="12" spans="1:14" ht="30" customHeight="1" x14ac:dyDescent="0.3">
      <c r="A12" s="16" t="s">
        <v>968</v>
      </c>
      <c r="B12" s="16" t="s">
        <v>969</v>
      </c>
      <c r="C12" s="16" t="s">
        <v>970</v>
      </c>
      <c r="D12" s="16" t="s">
        <v>862</v>
      </c>
      <c r="E12" s="26">
        <f>일위대가!F62</f>
        <v>0</v>
      </c>
      <c r="F12" s="26">
        <f>일위대가!H62</f>
        <v>0</v>
      </c>
      <c r="G12" s="26">
        <f>일위대가!J62</f>
        <v>0</v>
      </c>
      <c r="H12" s="26">
        <f t="shared" si="0"/>
        <v>0</v>
      </c>
      <c r="I12" s="16" t="s">
        <v>971</v>
      </c>
      <c r="J12" s="16" t="s">
        <v>52</v>
      </c>
      <c r="K12" s="16" t="s">
        <v>864</v>
      </c>
      <c r="L12" s="16" t="s">
        <v>52</v>
      </c>
      <c r="M12" s="16" t="s">
        <v>972</v>
      </c>
      <c r="N12" s="2" t="s">
        <v>63</v>
      </c>
    </row>
    <row r="13" spans="1:14" ht="30" customHeight="1" x14ac:dyDescent="0.3">
      <c r="A13" s="16" t="s">
        <v>985</v>
      </c>
      <c r="B13" s="16" t="s">
        <v>986</v>
      </c>
      <c r="C13" s="16" t="s">
        <v>987</v>
      </c>
      <c r="D13" s="16" t="s">
        <v>862</v>
      </c>
      <c r="E13" s="26">
        <f>일위대가!F69</f>
        <v>0</v>
      </c>
      <c r="F13" s="26">
        <f>일위대가!H69</f>
        <v>0</v>
      </c>
      <c r="G13" s="26">
        <f>일위대가!J69</f>
        <v>0</v>
      </c>
      <c r="H13" s="26">
        <f t="shared" si="0"/>
        <v>0</v>
      </c>
      <c r="I13" s="16" t="s">
        <v>988</v>
      </c>
      <c r="J13" s="16" t="s">
        <v>52</v>
      </c>
      <c r="K13" s="16" t="s">
        <v>864</v>
      </c>
      <c r="L13" s="16" t="s">
        <v>52</v>
      </c>
      <c r="M13" s="16" t="s">
        <v>989</v>
      </c>
      <c r="N13" s="2" t="s">
        <v>63</v>
      </c>
    </row>
    <row r="14" spans="1:14" ht="30" customHeight="1" x14ac:dyDescent="0.3">
      <c r="A14" s="16" t="s">
        <v>997</v>
      </c>
      <c r="B14" s="16" t="s">
        <v>998</v>
      </c>
      <c r="C14" s="16" t="s">
        <v>999</v>
      </c>
      <c r="D14" s="16" t="s">
        <v>862</v>
      </c>
      <c r="E14" s="26">
        <f>일위대가!F76</f>
        <v>0</v>
      </c>
      <c r="F14" s="26">
        <f>일위대가!H76</f>
        <v>0</v>
      </c>
      <c r="G14" s="26">
        <f>일위대가!J76</f>
        <v>0</v>
      </c>
      <c r="H14" s="26">
        <f t="shared" si="0"/>
        <v>0</v>
      </c>
      <c r="I14" s="16" t="s">
        <v>1000</v>
      </c>
      <c r="J14" s="16" t="s">
        <v>52</v>
      </c>
      <c r="K14" s="16" t="s">
        <v>864</v>
      </c>
      <c r="L14" s="16" t="s">
        <v>52</v>
      </c>
      <c r="M14" s="16" t="s">
        <v>1001</v>
      </c>
      <c r="N14" s="2" t="s">
        <v>63</v>
      </c>
    </row>
    <row r="15" spans="1:14" ht="30" customHeight="1" x14ac:dyDescent="0.3">
      <c r="A15" s="16" t="s">
        <v>1010</v>
      </c>
      <c r="B15" s="16" t="s">
        <v>1011</v>
      </c>
      <c r="C15" s="16" t="s">
        <v>1012</v>
      </c>
      <c r="D15" s="16" t="s">
        <v>862</v>
      </c>
      <c r="E15" s="26">
        <f>일위대가!F80</f>
        <v>0</v>
      </c>
      <c r="F15" s="26">
        <f>일위대가!H80</f>
        <v>0</v>
      </c>
      <c r="G15" s="26">
        <f>일위대가!J80</f>
        <v>0</v>
      </c>
      <c r="H15" s="26">
        <f t="shared" si="0"/>
        <v>0</v>
      </c>
      <c r="I15" s="16" t="s">
        <v>1013</v>
      </c>
      <c r="J15" s="16" t="s">
        <v>52</v>
      </c>
      <c r="K15" s="16" t="s">
        <v>52</v>
      </c>
      <c r="L15" s="16" t="s">
        <v>52</v>
      </c>
      <c r="M15" s="16" t="s">
        <v>1014</v>
      </c>
      <c r="N15" s="2" t="s">
        <v>63</v>
      </c>
    </row>
    <row r="16" spans="1:14" ht="30" customHeight="1" x14ac:dyDescent="0.3">
      <c r="A16" s="16" t="s">
        <v>1019</v>
      </c>
      <c r="B16" s="16" t="s">
        <v>1020</v>
      </c>
      <c r="C16" s="16" t="s">
        <v>1021</v>
      </c>
      <c r="D16" s="16" t="s">
        <v>862</v>
      </c>
      <c r="E16" s="26">
        <f>일위대가!F87</f>
        <v>0</v>
      </c>
      <c r="F16" s="26">
        <f>일위대가!H87</f>
        <v>0</v>
      </c>
      <c r="G16" s="26">
        <f>일위대가!J87</f>
        <v>0</v>
      </c>
      <c r="H16" s="26">
        <f t="shared" si="0"/>
        <v>0</v>
      </c>
      <c r="I16" s="16" t="s">
        <v>1022</v>
      </c>
      <c r="J16" s="16" t="s">
        <v>52</v>
      </c>
      <c r="K16" s="16" t="s">
        <v>864</v>
      </c>
      <c r="L16" s="16" t="s">
        <v>52</v>
      </c>
      <c r="M16" s="16" t="s">
        <v>1023</v>
      </c>
      <c r="N16" s="2" t="s">
        <v>63</v>
      </c>
    </row>
    <row r="17" spans="1:14" ht="30" customHeight="1" x14ac:dyDescent="0.3">
      <c r="A17" s="16" t="s">
        <v>1034</v>
      </c>
      <c r="B17" s="16" t="s">
        <v>1035</v>
      </c>
      <c r="C17" s="16" t="s">
        <v>1036</v>
      </c>
      <c r="D17" s="16" t="s">
        <v>862</v>
      </c>
      <c r="E17" s="26">
        <f>일위대가!F91</f>
        <v>0</v>
      </c>
      <c r="F17" s="26">
        <f>일위대가!H91</f>
        <v>0</v>
      </c>
      <c r="G17" s="26">
        <f>일위대가!J91</f>
        <v>0</v>
      </c>
      <c r="H17" s="26">
        <f t="shared" si="0"/>
        <v>0</v>
      </c>
      <c r="I17" s="16" t="s">
        <v>1037</v>
      </c>
      <c r="J17" s="16" t="s">
        <v>52</v>
      </c>
      <c r="K17" s="16" t="s">
        <v>864</v>
      </c>
      <c r="L17" s="16" t="s">
        <v>52</v>
      </c>
      <c r="M17" s="16" t="s">
        <v>1038</v>
      </c>
      <c r="N17" s="2" t="s">
        <v>63</v>
      </c>
    </row>
    <row r="18" spans="1:14" ht="30" customHeight="1" x14ac:dyDescent="0.3">
      <c r="A18" s="16" t="s">
        <v>1043</v>
      </c>
      <c r="B18" s="16" t="s">
        <v>1044</v>
      </c>
      <c r="C18" s="16" t="s">
        <v>1045</v>
      </c>
      <c r="D18" s="16" t="s">
        <v>60</v>
      </c>
      <c r="E18" s="26">
        <f>일위대가!F98</f>
        <v>0</v>
      </c>
      <c r="F18" s="26">
        <f>일위대가!H98</f>
        <v>0</v>
      </c>
      <c r="G18" s="26">
        <f>일위대가!J98</f>
        <v>0</v>
      </c>
      <c r="H18" s="26">
        <f t="shared" si="0"/>
        <v>0</v>
      </c>
      <c r="I18" s="16" t="s">
        <v>1046</v>
      </c>
      <c r="J18" s="16" t="s">
        <v>52</v>
      </c>
      <c r="K18" s="16" t="s">
        <v>52</v>
      </c>
      <c r="L18" s="16" t="s">
        <v>52</v>
      </c>
      <c r="M18" s="16" t="s">
        <v>1047</v>
      </c>
      <c r="N18" s="2" t="s">
        <v>52</v>
      </c>
    </row>
    <row r="19" spans="1:14" ht="30" customHeight="1" x14ac:dyDescent="0.3">
      <c r="A19" s="16" t="s">
        <v>1064</v>
      </c>
      <c r="B19" s="16" t="s">
        <v>1065</v>
      </c>
      <c r="C19" s="16" t="s">
        <v>1045</v>
      </c>
      <c r="D19" s="16" t="s">
        <v>60</v>
      </c>
      <c r="E19" s="26">
        <f>일위대가!F105</f>
        <v>0</v>
      </c>
      <c r="F19" s="26">
        <f>일위대가!H105</f>
        <v>0</v>
      </c>
      <c r="G19" s="26">
        <f>일위대가!J105</f>
        <v>0</v>
      </c>
      <c r="H19" s="26">
        <f t="shared" si="0"/>
        <v>0</v>
      </c>
      <c r="I19" s="16" t="s">
        <v>1066</v>
      </c>
      <c r="J19" s="16" t="s">
        <v>52</v>
      </c>
      <c r="K19" s="16" t="s">
        <v>52</v>
      </c>
      <c r="L19" s="16" t="s">
        <v>52</v>
      </c>
      <c r="M19" s="16" t="s">
        <v>1047</v>
      </c>
      <c r="N19" s="2" t="s">
        <v>52</v>
      </c>
    </row>
    <row r="20" spans="1:14" ht="30" customHeight="1" x14ac:dyDescent="0.3">
      <c r="A20" s="16" t="s">
        <v>62</v>
      </c>
      <c r="B20" s="16" t="s">
        <v>58</v>
      </c>
      <c r="C20" s="16" t="s">
        <v>59</v>
      </c>
      <c r="D20" s="16" t="s">
        <v>60</v>
      </c>
      <c r="E20" s="26">
        <f>일위대가!F118</f>
        <v>0</v>
      </c>
      <c r="F20" s="26">
        <f>일위대가!H118</f>
        <v>0</v>
      </c>
      <c r="G20" s="26">
        <f>일위대가!J118</f>
        <v>0</v>
      </c>
      <c r="H20" s="26">
        <f t="shared" si="0"/>
        <v>0</v>
      </c>
      <c r="I20" s="16" t="s">
        <v>61</v>
      </c>
      <c r="J20" s="16" t="s">
        <v>52</v>
      </c>
      <c r="K20" s="16" t="s">
        <v>52</v>
      </c>
      <c r="L20" s="16" t="s">
        <v>52</v>
      </c>
      <c r="M20" s="16" t="s">
        <v>52</v>
      </c>
      <c r="N20" s="2" t="s">
        <v>52</v>
      </c>
    </row>
    <row r="21" spans="1:14" ht="30" customHeight="1" x14ac:dyDescent="0.3">
      <c r="A21" s="16" t="s">
        <v>68</v>
      </c>
      <c r="B21" s="16" t="s">
        <v>58</v>
      </c>
      <c r="C21" s="16" t="s">
        <v>66</v>
      </c>
      <c r="D21" s="16" t="s">
        <v>60</v>
      </c>
      <c r="E21" s="26">
        <f>일위대가!F131</f>
        <v>0</v>
      </c>
      <c r="F21" s="26">
        <f>일위대가!H131</f>
        <v>0</v>
      </c>
      <c r="G21" s="26">
        <f>일위대가!J131</f>
        <v>0</v>
      </c>
      <c r="H21" s="26">
        <f t="shared" si="0"/>
        <v>0</v>
      </c>
      <c r="I21" s="16" t="s">
        <v>67</v>
      </c>
      <c r="J21" s="16" t="s">
        <v>52</v>
      </c>
      <c r="K21" s="16" t="s">
        <v>52</v>
      </c>
      <c r="L21" s="16" t="s">
        <v>52</v>
      </c>
      <c r="M21" s="16" t="s">
        <v>52</v>
      </c>
      <c r="N21" s="2" t="s">
        <v>52</v>
      </c>
    </row>
    <row r="22" spans="1:14" ht="30" customHeight="1" x14ac:dyDescent="0.3">
      <c r="A22" s="16" t="s">
        <v>1114</v>
      </c>
      <c r="B22" s="16" t="s">
        <v>70</v>
      </c>
      <c r="C22" s="16" t="s">
        <v>1115</v>
      </c>
      <c r="D22" s="16" t="s">
        <v>72</v>
      </c>
      <c r="E22" s="26">
        <f>일위대가!F136</f>
        <v>0</v>
      </c>
      <c r="F22" s="26">
        <f>일위대가!H136</f>
        <v>0</v>
      </c>
      <c r="G22" s="26">
        <f>일위대가!J136</f>
        <v>0</v>
      </c>
      <c r="H22" s="26">
        <f t="shared" si="0"/>
        <v>0</v>
      </c>
      <c r="I22" s="16" t="s">
        <v>1116</v>
      </c>
      <c r="J22" s="16" t="s">
        <v>52</v>
      </c>
      <c r="K22" s="16" t="s">
        <v>52</v>
      </c>
      <c r="L22" s="16" t="s">
        <v>52</v>
      </c>
      <c r="M22" s="16" t="s">
        <v>1117</v>
      </c>
      <c r="N22" s="2" t="s">
        <v>52</v>
      </c>
    </row>
    <row r="23" spans="1:14" ht="30" customHeight="1" x14ac:dyDescent="0.3">
      <c r="A23" s="16" t="s">
        <v>1123</v>
      </c>
      <c r="B23" s="16" t="s">
        <v>70</v>
      </c>
      <c r="C23" s="16" t="s">
        <v>1124</v>
      </c>
      <c r="D23" s="16" t="s">
        <v>72</v>
      </c>
      <c r="E23" s="26">
        <f>일위대가!F141</f>
        <v>0</v>
      </c>
      <c r="F23" s="26">
        <f>일위대가!H141</f>
        <v>0</v>
      </c>
      <c r="G23" s="26">
        <f>일위대가!J141</f>
        <v>0</v>
      </c>
      <c r="H23" s="26">
        <f t="shared" si="0"/>
        <v>0</v>
      </c>
      <c r="I23" s="16" t="s">
        <v>1125</v>
      </c>
      <c r="J23" s="16" t="s">
        <v>52</v>
      </c>
      <c r="K23" s="16" t="s">
        <v>52</v>
      </c>
      <c r="L23" s="16" t="s">
        <v>52</v>
      </c>
      <c r="M23" s="16" t="s">
        <v>1117</v>
      </c>
      <c r="N23" s="2" t="s">
        <v>52</v>
      </c>
    </row>
    <row r="24" spans="1:14" ht="30" customHeight="1" x14ac:dyDescent="0.3">
      <c r="A24" s="16" t="s">
        <v>74</v>
      </c>
      <c r="B24" s="16" t="s">
        <v>70</v>
      </c>
      <c r="C24" s="16" t="s">
        <v>71</v>
      </c>
      <c r="D24" s="16" t="s">
        <v>72</v>
      </c>
      <c r="E24" s="26">
        <f>일위대가!F154</f>
        <v>0</v>
      </c>
      <c r="F24" s="26">
        <f>일위대가!H154</f>
        <v>0</v>
      </c>
      <c r="G24" s="26">
        <f>일위대가!J154</f>
        <v>0</v>
      </c>
      <c r="H24" s="26">
        <f t="shared" si="0"/>
        <v>0</v>
      </c>
      <c r="I24" s="16" t="s">
        <v>73</v>
      </c>
      <c r="J24" s="16" t="s">
        <v>52</v>
      </c>
      <c r="K24" s="16" t="s">
        <v>52</v>
      </c>
      <c r="L24" s="16" t="s">
        <v>52</v>
      </c>
      <c r="M24" s="16" t="s">
        <v>1129</v>
      </c>
      <c r="N24" s="2" t="s">
        <v>52</v>
      </c>
    </row>
    <row r="25" spans="1:14" ht="30" customHeight="1" x14ac:dyDescent="0.3">
      <c r="A25" s="16" t="s">
        <v>78</v>
      </c>
      <c r="B25" s="16" t="s">
        <v>70</v>
      </c>
      <c r="C25" s="16" t="s">
        <v>76</v>
      </c>
      <c r="D25" s="16" t="s">
        <v>72</v>
      </c>
      <c r="E25" s="26">
        <f>일위대가!F168</f>
        <v>0</v>
      </c>
      <c r="F25" s="26">
        <f>일위대가!H168</f>
        <v>0</v>
      </c>
      <c r="G25" s="26">
        <f>일위대가!J168</f>
        <v>0</v>
      </c>
      <c r="H25" s="26">
        <f t="shared" si="0"/>
        <v>0</v>
      </c>
      <c r="I25" s="16" t="s">
        <v>77</v>
      </c>
      <c r="J25" s="16" t="s">
        <v>52</v>
      </c>
      <c r="K25" s="16" t="s">
        <v>52</v>
      </c>
      <c r="L25" s="16" t="s">
        <v>52</v>
      </c>
      <c r="M25" s="16" t="s">
        <v>1129</v>
      </c>
      <c r="N25" s="2" t="s">
        <v>52</v>
      </c>
    </row>
    <row r="26" spans="1:14" ht="30" customHeight="1" x14ac:dyDescent="0.3">
      <c r="A26" s="16" t="s">
        <v>1097</v>
      </c>
      <c r="B26" s="16" t="s">
        <v>1095</v>
      </c>
      <c r="C26" s="16" t="s">
        <v>1096</v>
      </c>
      <c r="D26" s="16" t="s">
        <v>97</v>
      </c>
      <c r="E26" s="26">
        <f>일위대가!F175</f>
        <v>0</v>
      </c>
      <c r="F26" s="26">
        <f>일위대가!H175</f>
        <v>0</v>
      </c>
      <c r="G26" s="26">
        <f>일위대가!J175</f>
        <v>0</v>
      </c>
      <c r="H26" s="26">
        <f t="shared" si="0"/>
        <v>0</v>
      </c>
      <c r="I26" s="16" t="s">
        <v>1185</v>
      </c>
      <c r="J26" s="16" t="s">
        <v>52</v>
      </c>
      <c r="K26" s="16" t="s">
        <v>52</v>
      </c>
      <c r="L26" s="16" t="s">
        <v>52</v>
      </c>
      <c r="M26" s="16" t="s">
        <v>52</v>
      </c>
      <c r="N26" s="2" t="s">
        <v>52</v>
      </c>
    </row>
    <row r="27" spans="1:14" ht="30" customHeight="1" x14ac:dyDescent="0.3">
      <c r="A27" s="16" t="s">
        <v>84</v>
      </c>
      <c r="B27" s="16" t="s">
        <v>80</v>
      </c>
      <c r="C27" s="16" t="s">
        <v>81</v>
      </c>
      <c r="D27" s="16" t="s">
        <v>82</v>
      </c>
      <c r="E27" s="26">
        <f>일위대가!F179</f>
        <v>0</v>
      </c>
      <c r="F27" s="26">
        <f>일위대가!H179</f>
        <v>0</v>
      </c>
      <c r="G27" s="26">
        <f>일위대가!J179</f>
        <v>0</v>
      </c>
      <c r="H27" s="26">
        <f t="shared" si="0"/>
        <v>0</v>
      </c>
      <c r="I27" s="16" t="s">
        <v>83</v>
      </c>
      <c r="J27" s="16" t="s">
        <v>52</v>
      </c>
      <c r="K27" s="16" t="s">
        <v>52</v>
      </c>
      <c r="L27" s="16" t="s">
        <v>52</v>
      </c>
      <c r="M27" s="16" t="s">
        <v>1204</v>
      </c>
      <c r="N27" s="2" t="s">
        <v>52</v>
      </c>
    </row>
    <row r="28" spans="1:14" ht="30" customHeight="1" x14ac:dyDescent="0.3">
      <c r="A28" s="16" t="s">
        <v>89</v>
      </c>
      <c r="B28" s="16" t="s">
        <v>86</v>
      </c>
      <c r="C28" s="16" t="s">
        <v>87</v>
      </c>
      <c r="D28" s="16" t="s">
        <v>82</v>
      </c>
      <c r="E28" s="26">
        <f>일위대가!F183</f>
        <v>0</v>
      </c>
      <c r="F28" s="26">
        <f>일위대가!H183</f>
        <v>0</v>
      </c>
      <c r="G28" s="26">
        <f>일위대가!J183</f>
        <v>0</v>
      </c>
      <c r="H28" s="26">
        <f t="shared" si="0"/>
        <v>0</v>
      </c>
      <c r="I28" s="16" t="s">
        <v>88</v>
      </c>
      <c r="J28" s="16" t="s">
        <v>52</v>
      </c>
      <c r="K28" s="16" t="s">
        <v>52</v>
      </c>
      <c r="L28" s="16" t="s">
        <v>52</v>
      </c>
      <c r="M28" s="16" t="s">
        <v>1207</v>
      </c>
      <c r="N28" s="2" t="s">
        <v>52</v>
      </c>
    </row>
    <row r="29" spans="1:14" ht="30" customHeight="1" x14ac:dyDescent="0.3">
      <c r="A29" s="16" t="s">
        <v>1213</v>
      </c>
      <c r="B29" s="16" t="s">
        <v>1214</v>
      </c>
      <c r="C29" s="16" t="s">
        <v>52</v>
      </c>
      <c r="D29" s="16" t="s">
        <v>1215</v>
      </c>
      <c r="E29" s="26">
        <f>일위대가!F188</f>
        <v>0</v>
      </c>
      <c r="F29" s="26">
        <f>일위대가!H188</f>
        <v>0</v>
      </c>
      <c r="G29" s="26">
        <f>일위대가!J188</f>
        <v>0</v>
      </c>
      <c r="H29" s="26">
        <f t="shared" si="0"/>
        <v>0</v>
      </c>
      <c r="I29" s="16" t="s">
        <v>1216</v>
      </c>
      <c r="J29" s="16" t="s">
        <v>52</v>
      </c>
      <c r="K29" s="16" t="s">
        <v>52</v>
      </c>
      <c r="L29" s="16" t="s">
        <v>52</v>
      </c>
      <c r="M29" s="16" t="s">
        <v>1217</v>
      </c>
      <c r="N29" s="2" t="s">
        <v>52</v>
      </c>
    </row>
    <row r="30" spans="1:14" ht="30" customHeight="1" x14ac:dyDescent="0.3">
      <c r="A30" s="16" t="s">
        <v>1228</v>
      </c>
      <c r="B30" s="16" t="s">
        <v>1229</v>
      </c>
      <c r="C30" s="16" t="s">
        <v>157</v>
      </c>
      <c r="D30" s="16" t="s">
        <v>82</v>
      </c>
      <c r="E30" s="26">
        <f>일위대가!F194</f>
        <v>0</v>
      </c>
      <c r="F30" s="26">
        <f>일위대가!H194</f>
        <v>0</v>
      </c>
      <c r="G30" s="26">
        <f>일위대가!J194</f>
        <v>0</v>
      </c>
      <c r="H30" s="26">
        <f t="shared" si="0"/>
        <v>0</v>
      </c>
      <c r="I30" s="16" t="s">
        <v>1230</v>
      </c>
      <c r="J30" s="16" t="s">
        <v>52</v>
      </c>
      <c r="K30" s="16" t="s">
        <v>52</v>
      </c>
      <c r="L30" s="16" t="s">
        <v>52</v>
      </c>
      <c r="M30" s="16" t="s">
        <v>1231</v>
      </c>
      <c r="N30" s="2" t="s">
        <v>52</v>
      </c>
    </row>
    <row r="31" spans="1:14" ht="30" customHeight="1" x14ac:dyDescent="0.3">
      <c r="A31" s="16" t="s">
        <v>159</v>
      </c>
      <c r="B31" s="16" t="s">
        <v>156</v>
      </c>
      <c r="C31" s="16" t="s">
        <v>157</v>
      </c>
      <c r="D31" s="16" t="s">
        <v>82</v>
      </c>
      <c r="E31" s="26">
        <f>일위대가!F201</f>
        <v>0</v>
      </c>
      <c r="F31" s="26">
        <f>일위대가!H201</f>
        <v>0</v>
      </c>
      <c r="G31" s="26">
        <f>일위대가!J201</f>
        <v>0</v>
      </c>
      <c r="H31" s="26">
        <f t="shared" si="0"/>
        <v>0</v>
      </c>
      <c r="I31" s="16" t="s">
        <v>158</v>
      </c>
      <c r="J31" s="16" t="s">
        <v>52</v>
      </c>
      <c r="K31" s="16" t="s">
        <v>52</v>
      </c>
      <c r="L31" s="16" t="s">
        <v>52</v>
      </c>
      <c r="M31" s="16" t="s">
        <v>1239</v>
      </c>
      <c r="N31" s="2" t="s">
        <v>52</v>
      </c>
    </row>
    <row r="32" spans="1:14" ht="30" customHeight="1" x14ac:dyDescent="0.3">
      <c r="A32" s="16" t="s">
        <v>1249</v>
      </c>
      <c r="B32" s="16" t="s">
        <v>1250</v>
      </c>
      <c r="C32" s="16" t="s">
        <v>152</v>
      </c>
      <c r="D32" s="16" t="s">
        <v>129</v>
      </c>
      <c r="E32" s="26">
        <f>일위대가!F207</f>
        <v>0</v>
      </c>
      <c r="F32" s="26">
        <f>일위대가!H207</f>
        <v>0</v>
      </c>
      <c r="G32" s="26">
        <f>일위대가!J207</f>
        <v>0</v>
      </c>
      <c r="H32" s="26">
        <f t="shared" si="0"/>
        <v>0</v>
      </c>
      <c r="I32" s="16" t="s">
        <v>1251</v>
      </c>
      <c r="J32" s="16" t="s">
        <v>52</v>
      </c>
      <c r="K32" s="16" t="s">
        <v>52</v>
      </c>
      <c r="L32" s="16" t="s">
        <v>52</v>
      </c>
      <c r="M32" s="16" t="s">
        <v>1252</v>
      </c>
      <c r="N32" s="2" t="s">
        <v>52</v>
      </c>
    </row>
    <row r="33" spans="1:14" ht="30" customHeight="1" x14ac:dyDescent="0.3">
      <c r="A33" s="16" t="s">
        <v>1261</v>
      </c>
      <c r="B33" s="16" t="s">
        <v>1262</v>
      </c>
      <c r="C33" s="16" t="s">
        <v>152</v>
      </c>
      <c r="D33" s="16" t="s">
        <v>129</v>
      </c>
      <c r="E33" s="26">
        <f>일위대가!F214</f>
        <v>0</v>
      </c>
      <c r="F33" s="26">
        <f>일위대가!H214</f>
        <v>0</v>
      </c>
      <c r="G33" s="26">
        <f>일위대가!J214</f>
        <v>0</v>
      </c>
      <c r="H33" s="26">
        <f t="shared" si="0"/>
        <v>0</v>
      </c>
      <c r="I33" s="16" t="s">
        <v>1263</v>
      </c>
      <c r="J33" s="16" t="s">
        <v>52</v>
      </c>
      <c r="K33" s="16" t="s">
        <v>52</v>
      </c>
      <c r="L33" s="16" t="s">
        <v>52</v>
      </c>
      <c r="M33" s="16" t="s">
        <v>1264</v>
      </c>
      <c r="N33" s="2" t="s">
        <v>52</v>
      </c>
    </row>
    <row r="34" spans="1:14" ht="30" customHeight="1" x14ac:dyDescent="0.3">
      <c r="A34" s="16" t="s">
        <v>154</v>
      </c>
      <c r="B34" s="16" t="s">
        <v>151</v>
      </c>
      <c r="C34" s="16" t="s">
        <v>152</v>
      </c>
      <c r="D34" s="16" t="s">
        <v>129</v>
      </c>
      <c r="E34" s="26">
        <f>일위대가!F219</f>
        <v>0</v>
      </c>
      <c r="F34" s="26">
        <f>일위대가!H219</f>
        <v>0</v>
      </c>
      <c r="G34" s="26">
        <f>일위대가!J219</f>
        <v>0</v>
      </c>
      <c r="H34" s="26">
        <f t="shared" si="0"/>
        <v>0</v>
      </c>
      <c r="I34" s="16" t="s">
        <v>153</v>
      </c>
      <c r="J34" s="16" t="s">
        <v>52</v>
      </c>
      <c r="K34" s="16" t="s">
        <v>52</v>
      </c>
      <c r="L34" s="16" t="s">
        <v>52</v>
      </c>
      <c r="M34" s="16" t="s">
        <v>1275</v>
      </c>
      <c r="N34" s="2" t="s">
        <v>52</v>
      </c>
    </row>
    <row r="35" spans="1:14" ht="30" customHeight="1" x14ac:dyDescent="0.3">
      <c r="A35" s="16" t="s">
        <v>1201</v>
      </c>
      <c r="B35" s="16" t="s">
        <v>1198</v>
      </c>
      <c r="C35" s="16" t="s">
        <v>1199</v>
      </c>
      <c r="D35" s="16" t="s">
        <v>97</v>
      </c>
      <c r="E35" s="26">
        <f>일위대가!F224</f>
        <v>0</v>
      </c>
      <c r="F35" s="26">
        <f>일위대가!H224</f>
        <v>0</v>
      </c>
      <c r="G35" s="26">
        <f>일위대가!J224</f>
        <v>0</v>
      </c>
      <c r="H35" s="26">
        <f t="shared" si="0"/>
        <v>0</v>
      </c>
      <c r="I35" s="16" t="s">
        <v>1200</v>
      </c>
      <c r="J35" s="16" t="s">
        <v>52</v>
      </c>
      <c r="K35" s="16" t="s">
        <v>52</v>
      </c>
      <c r="L35" s="16" t="s">
        <v>52</v>
      </c>
      <c r="M35" s="16" t="s">
        <v>1279</v>
      </c>
      <c r="N35" s="2" t="s">
        <v>52</v>
      </c>
    </row>
    <row r="36" spans="1:14" ht="30" customHeight="1" x14ac:dyDescent="0.3">
      <c r="A36" s="16" t="s">
        <v>140</v>
      </c>
      <c r="B36" s="16" t="s">
        <v>137</v>
      </c>
      <c r="C36" s="16" t="s">
        <v>138</v>
      </c>
      <c r="D36" s="16" t="s">
        <v>97</v>
      </c>
      <c r="E36" s="26">
        <f>일위대가!F232</f>
        <v>0</v>
      </c>
      <c r="F36" s="26">
        <f>일위대가!H232</f>
        <v>0</v>
      </c>
      <c r="G36" s="26">
        <f>일위대가!J232</f>
        <v>0</v>
      </c>
      <c r="H36" s="26">
        <f t="shared" ref="H36:H67" si="1">E36+F36+G36</f>
        <v>0</v>
      </c>
      <c r="I36" s="16" t="s">
        <v>139</v>
      </c>
      <c r="J36" s="16" t="s">
        <v>52</v>
      </c>
      <c r="K36" s="16" t="s">
        <v>52</v>
      </c>
      <c r="L36" s="16" t="s">
        <v>52</v>
      </c>
      <c r="M36" s="16" t="s">
        <v>1286</v>
      </c>
      <c r="N36" s="2" t="s">
        <v>52</v>
      </c>
    </row>
    <row r="37" spans="1:14" ht="30" customHeight="1" x14ac:dyDescent="0.3">
      <c r="A37" s="16" t="s">
        <v>145</v>
      </c>
      <c r="B37" s="16" t="s">
        <v>142</v>
      </c>
      <c r="C37" s="16" t="s">
        <v>143</v>
      </c>
      <c r="D37" s="16" t="s">
        <v>97</v>
      </c>
      <c r="E37" s="26">
        <f>일위대가!F240</f>
        <v>0</v>
      </c>
      <c r="F37" s="26">
        <f>일위대가!H240</f>
        <v>0</v>
      </c>
      <c r="G37" s="26">
        <f>일위대가!J240</f>
        <v>0</v>
      </c>
      <c r="H37" s="26">
        <f t="shared" si="1"/>
        <v>0</v>
      </c>
      <c r="I37" s="16" t="s">
        <v>144</v>
      </c>
      <c r="J37" s="16" t="s">
        <v>52</v>
      </c>
      <c r="K37" s="16" t="s">
        <v>52</v>
      </c>
      <c r="L37" s="16" t="s">
        <v>52</v>
      </c>
      <c r="M37" s="16" t="s">
        <v>1286</v>
      </c>
      <c r="N37" s="2" t="s">
        <v>52</v>
      </c>
    </row>
    <row r="38" spans="1:14" ht="30" customHeight="1" x14ac:dyDescent="0.3">
      <c r="A38" s="16" t="s">
        <v>149</v>
      </c>
      <c r="B38" s="16" t="s">
        <v>142</v>
      </c>
      <c r="C38" s="16" t="s">
        <v>147</v>
      </c>
      <c r="D38" s="16" t="s">
        <v>97</v>
      </c>
      <c r="E38" s="26">
        <f>일위대가!F248</f>
        <v>0</v>
      </c>
      <c r="F38" s="26">
        <f>일위대가!H248</f>
        <v>0</v>
      </c>
      <c r="G38" s="26">
        <f>일위대가!J248</f>
        <v>0</v>
      </c>
      <c r="H38" s="26">
        <f t="shared" si="1"/>
        <v>0</v>
      </c>
      <c r="I38" s="16" t="s">
        <v>148</v>
      </c>
      <c r="J38" s="16" t="s">
        <v>52</v>
      </c>
      <c r="K38" s="16" t="s">
        <v>52</v>
      </c>
      <c r="L38" s="16" t="s">
        <v>52</v>
      </c>
      <c r="M38" s="16" t="s">
        <v>1286</v>
      </c>
      <c r="N38" s="2" t="s">
        <v>52</v>
      </c>
    </row>
    <row r="39" spans="1:14" ht="30" customHeight="1" x14ac:dyDescent="0.3">
      <c r="A39" s="16" t="s">
        <v>1309</v>
      </c>
      <c r="B39" s="16" t="s">
        <v>1310</v>
      </c>
      <c r="C39" s="16" t="s">
        <v>1311</v>
      </c>
      <c r="D39" s="16" t="s">
        <v>97</v>
      </c>
      <c r="E39" s="26">
        <f>일위대가!F252</f>
        <v>0</v>
      </c>
      <c r="F39" s="26">
        <f>일위대가!H252</f>
        <v>0</v>
      </c>
      <c r="G39" s="26">
        <f>일위대가!J252</f>
        <v>0</v>
      </c>
      <c r="H39" s="26">
        <f t="shared" si="1"/>
        <v>0</v>
      </c>
      <c r="I39" s="16" t="s">
        <v>1312</v>
      </c>
      <c r="J39" s="16" t="s">
        <v>52</v>
      </c>
      <c r="K39" s="16" t="s">
        <v>52</v>
      </c>
      <c r="L39" s="16" t="s">
        <v>52</v>
      </c>
      <c r="M39" s="16" t="s">
        <v>1313</v>
      </c>
      <c r="N39" s="2" t="s">
        <v>52</v>
      </c>
    </row>
    <row r="40" spans="1:14" ht="30" customHeight="1" x14ac:dyDescent="0.3">
      <c r="A40" s="16" t="s">
        <v>1316</v>
      </c>
      <c r="B40" s="16" t="s">
        <v>1317</v>
      </c>
      <c r="C40" s="16" t="s">
        <v>1318</v>
      </c>
      <c r="D40" s="16" t="s">
        <v>97</v>
      </c>
      <c r="E40" s="26">
        <f>일위대가!F258</f>
        <v>0</v>
      </c>
      <c r="F40" s="26">
        <f>일위대가!H258</f>
        <v>0</v>
      </c>
      <c r="G40" s="26">
        <f>일위대가!J258</f>
        <v>0</v>
      </c>
      <c r="H40" s="26">
        <f t="shared" si="1"/>
        <v>0</v>
      </c>
      <c r="I40" s="16" t="s">
        <v>1319</v>
      </c>
      <c r="J40" s="16" t="s">
        <v>52</v>
      </c>
      <c r="K40" s="16" t="s">
        <v>52</v>
      </c>
      <c r="L40" s="16" t="s">
        <v>52</v>
      </c>
      <c r="M40" s="16" t="s">
        <v>1313</v>
      </c>
      <c r="N40" s="2" t="s">
        <v>52</v>
      </c>
    </row>
    <row r="41" spans="1:14" ht="30" customHeight="1" x14ac:dyDescent="0.3">
      <c r="A41" s="16" t="s">
        <v>420</v>
      </c>
      <c r="B41" s="16" t="s">
        <v>417</v>
      </c>
      <c r="C41" s="16" t="s">
        <v>418</v>
      </c>
      <c r="D41" s="16" t="s">
        <v>82</v>
      </c>
      <c r="E41" s="26">
        <f>일위대가!F263</f>
        <v>0</v>
      </c>
      <c r="F41" s="26">
        <f>일위대가!H263</f>
        <v>0</v>
      </c>
      <c r="G41" s="26">
        <f>일위대가!J263</f>
        <v>0</v>
      </c>
      <c r="H41" s="26">
        <f t="shared" si="1"/>
        <v>0</v>
      </c>
      <c r="I41" s="16" t="s">
        <v>419</v>
      </c>
      <c r="J41" s="16" t="s">
        <v>52</v>
      </c>
      <c r="K41" s="16" t="s">
        <v>52</v>
      </c>
      <c r="L41" s="16" t="s">
        <v>52</v>
      </c>
      <c r="M41" s="16" t="s">
        <v>52</v>
      </c>
      <c r="N41" s="2" t="s">
        <v>52</v>
      </c>
    </row>
    <row r="42" spans="1:14" ht="30" customHeight="1" x14ac:dyDescent="0.3">
      <c r="A42" s="16" t="s">
        <v>424</v>
      </c>
      <c r="B42" s="16" t="s">
        <v>417</v>
      </c>
      <c r="C42" s="16" t="s">
        <v>422</v>
      </c>
      <c r="D42" s="16" t="s">
        <v>82</v>
      </c>
      <c r="E42" s="26">
        <f>일위대가!F268</f>
        <v>0</v>
      </c>
      <c r="F42" s="26">
        <f>일위대가!H268</f>
        <v>0</v>
      </c>
      <c r="G42" s="26">
        <f>일위대가!J268</f>
        <v>0</v>
      </c>
      <c r="H42" s="26">
        <f t="shared" si="1"/>
        <v>0</v>
      </c>
      <c r="I42" s="16" t="s">
        <v>423</v>
      </c>
      <c r="J42" s="16" t="s">
        <v>52</v>
      </c>
      <c r="K42" s="16" t="s">
        <v>52</v>
      </c>
      <c r="L42" s="16" t="s">
        <v>52</v>
      </c>
      <c r="M42" s="16" t="s">
        <v>52</v>
      </c>
      <c r="N42" s="2" t="s">
        <v>52</v>
      </c>
    </row>
    <row r="43" spans="1:14" ht="30" customHeight="1" x14ac:dyDescent="0.3">
      <c r="A43" s="16" t="s">
        <v>429</v>
      </c>
      <c r="B43" s="16" t="s">
        <v>426</v>
      </c>
      <c r="C43" s="16" t="s">
        <v>427</v>
      </c>
      <c r="D43" s="16" t="s">
        <v>82</v>
      </c>
      <c r="E43" s="26">
        <f>일위대가!F275</f>
        <v>0</v>
      </c>
      <c r="F43" s="26">
        <f>일위대가!H275</f>
        <v>0</v>
      </c>
      <c r="G43" s="26">
        <f>일위대가!J275</f>
        <v>0</v>
      </c>
      <c r="H43" s="26">
        <f t="shared" si="1"/>
        <v>0</v>
      </c>
      <c r="I43" s="16" t="s">
        <v>428</v>
      </c>
      <c r="J43" s="16" t="s">
        <v>52</v>
      </c>
      <c r="K43" s="16" t="s">
        <v>52</v>
      </c>
      <c r="L43" s="16" t="s">
        <v>52</v>
      </c>
      <c r="M43" s="16" t="s">
        <v>1334</v>
      </c>
      <c r="N43" s="2" t="s">
        <v>52</v>
      </c>
    </row>
    <row r="44" spans="1:14" ht="30" customHeight="1" x14ac:dyDescent="0.3">
      <c r="A44" s="16" t="s">
        <v>1348</v>
      </c>
      <c r="B44" s="16" t="s">
        <v>1349</v>
      </c>
      <c r="C44" s="16" t="s">
        <v>511</v>
      </c>
      <c r="D44" s="16" t="s">
        <v>60</v>
      </c>
      <c r="E44" s="26">
        <f>일위대가!F279</f>
        <v>0</v>
      </c>
      <c r="F44" s="26">
        <f>일위대가!H279</f>
        <v>0</v>
      </c>
      <c r="G44" s="26">
        <f>일위대가!J279</f>
        <v>0</v>
      </c>
      <c r="H44" s="26">
        <f t="shared" si="1"/>
        <v>0</v>
      </c>
      <c r="I44" s="16" t="s">
        <v>1350</v>
      </c>
      <c r="J44" s="16" t="s">
        <v>52</v>
      </c>
      <c r="K44" s="16" t="s">
        <v>52</v>
      </c>
      <c r="L44" s="16" t="s">
        <v>52</v>
      </c>
      <c r="M44" s="16" t="s">
        <v>1351</v>
      </c>
      <c r="N44" s="2" t="s">
        <v>52</v>
      </c>
    </row>
    <row r="45" spans="1:14" ht="30" customHeight="1" x14ac:dyDescent="0.3">
      <c r="A45" s="16" t="s">
        <v>304</v>
      </c>
      <c r="B45" s="16" t="s">
        <v>301</v>
      </c>
      <c r="C45" s="16" t="s">
        <v>302</v>
      </c>
      <c r="D45" s="16" t="s">
        <v>60</v>
      </c>
      <c r="E45" s="26">
        <f>일위대가!F284</f>
        <v>0</v>
      </c>
      <c r="F45" s="26">
        <f>일위대가!H284</f>
        <v>0</v>
      </c>
      <c r="G45" s="26">
        <f>일위대가!J284</f>
        <v>0</v>
      </c>
      <c r="H45" s="26">
        <f t="shared" si="1"/>
        <v>0</v>
      </c>
      <c r="I45" s="16" t="s">
        <v>303</v>
      </c>
      <c r="J45" s="16" t="s">
        <v>52</v>
      </c>
      <c r="K45" s="16" t="s">
        <v>52</v>
      </c>
      <c r="L45" s="16" t="s">
        <v>52</v>
      </c>
      <c r="M45" s="16" t="s">
        <v>1351</v>
      </c>
      <c r="N45" s="2" t="s">
        <v>52</v>
      </c>
    </row>
    <row r="46" spans="1:14" ht="30" customHeight="1" x14ac:dyDescent="0.3">
      <c r="A46" s="16" t="s">
        <v>309</v>
      </c>
      <c r="B46" s="16" t="s">
        <v>306</v>
      </c>
      <c r="C46" s="16" t="s">
        <v>307</v>
      </c>
      <c r="D46" s="16" t="s">
        <v>60</v>
      </c>
      <c r="E46" s="26">
        <f>일위대가!F294</f>
        <v>0</v>
      </c>
      <c r="F46" s="26">
        <f>일위대가!H294</f>
        <v>0</v>
      </c>
      <c r="G46" s="26">
        <f>일위대가!J294</f>
        <v>0</v>
      </c>
      <c r="H46" s="26">
        <f t="shared" si="1"/>
        <v>0</v>
      </c>
      <c r="I46" s="16" t="s">
        <v>308</v>
      </c>
      <c r="J46" s="16" t="s">
        <v>52</v>
      </c>
      <c r="K46" s="16" t="s">
        <v>52</v>
      </c>
      <c r="L46" s="16" t="s">
        <v>52</v>
      </c>
      <c r="M46" s="16" t="s">
        <v>52</v>
      </c>
      <c r="N46" s="2" t="s">
        <v>52</v>
      </c>
    </row>
    <row r="47" spans="1:14" ht="30" customHeight="1" x14ac:dyDescent="0.3">
      <c r="A47" s="16" t="s">
        <v>1393</v>
      </c>
      <c r="B47" s="16" t="s">
        <v>1394</v>
      </c>
      <c r="C47" s="16" t="s">
        <v>1395</v>
      </c>
      <c r="D47" s="16" t="s">
        <v>82</v>
      </c>
      <c r="E47" s="26">
        <f>일위대가!F300</f>
        <v>0</v>
      </c>
      <c r="F47" s="26">
        <f>일위대가!H300</f>
        <v>0</v>
      </c>
      <c r="G47" s="26">
        <f>일위대가!J300</f>
        <v>0</v>
      </c>
      <c r="H47" s="26">
        <f t="shared" si="1"/>
        <v>0</v>
      </c>
      <c r="I47" s="16" t="s">
        <v>1396</v>
      </c>
      <c r="J47" s="16" t="s">
        <v>52</v>
      </c>
      <c r="K47" s="16" t="s">
        <v>52</v>
      </c>
      <c r="L47" s="16" t="s">
        <v>52</v>
      </c>
      <c r="M47" s="16" t="s">
        <v>1397</v>
      </c>
      <c r="N47" s="2" t="s">
        <v>52</v>
      </c>
    </row>
    <row r="48" spans="1:14" ht="30" customHeight="1" x14ac:dyDescent="0.3">
      <c r="A48" s="16" t="s">
        <v>1405</v>
      </c>
      <c r="B48" s="16" t="s">
        <v>1406</v>
      </c>
      <c r="C48" s="16" t="s">
        <v>1407</v>
      </c>
      <c r="D48" s="16" t="s">
        <v>82</v>
      </c>
      <c r="E48" s="26">
        <f>일위대가!F306</f>
        <v>0</v>
      </c>
      <c r="F48" s="26">
        <f>일위대가!H306</f>
        <v>0</v>
      </c>
      <c r="G48" s="26">
        <f>일위대가!J306</f>
        <v>0</v>
      </c>
      <c r="H48" s="26">
        <f t="shared" si="1"/>
        <v>0</v>
      </c>
      <c r="I48" s="16" t="s">
        <v>1408</v>
      </c>
      <c r="J48" s="16" t="s">
        <v>52</v>
      </c>
      <c r="K48" s="16" t="s">
        <v>52</v>
      </c>
      <c r="L48" s="16" t="s">
        <v>52</v>
      </c>
      <c r="M48" s="16" t="s">
        <v>1409</v>
      </c>
      <c r="N48" s="2" t="s">
        <v>52</v>
      </c>
    </row>
    <row r="49" spans="1:14" ht="30" customHeight="1" x14ac:dyDescent="0.3">
      <c r="A49" s="16" t="s">
        <v>269</v>
      </c>
      <c r="B49" s="16" t="s">
        <v>266</v>
      </c>
      <c r="C49" s="16" t="s">
        <v>267</v>
      </c>
      <c r="D49" s="16" t="s">
        <v>82</v>
      </c>
      <c r="E49" s="26">
        <f>일위대가!F315</f>
        <v>0</v>
      </c>
      <c r="F49" s="26">
        <f>일위대가!H315</f>
        <v>0</v>
      </c>
      <c r="G49" s="26">
        <f>일위대가!J315</f>
        <v>0</v>
      </c>
      <c r="H49" s="26">
        <f t="shared" si="1"/>
        <v>0</v>
      </c>
      <c r="I49" s="16" t="s">
        <v>268</v>
      </c>
      <c r="J49" s="16" t="s">
        <v>52</v>
      </c>
      <c r="K49" s="16" t="s">
        <v>52</v>
      </c>
      <c r="L49" s="16" t="s">
        <v>52</v>
      </c>
      <c r="M49" s="16" t="s">
        <v>52</v>
      </c>
      <c r="N49" s="2" t="s">
        <v>52</v>
      </c>
    </row>
    <row r="50" spans="1:14" ht="30" customHeight="1" x14ac:dyDescent="0.3">
      <c r="A50" s="16" t="s">
        <v>1435</v>
      </c>
      <c r="B50" s="16" t="s">
        <v>1436</v>
      </c>
      <c r="C50" s="16" t="s">
        <v>1437</v>
      </c>
      <c r="D50" s="16" t="s">
        <v>82</v>
      </c>
      <c r="E50" s="26">
        <f>일위대가!F321</f>
        <v>0</v>
      </c>
      <c r="F50" s="26">
        <f>일위대가!H321</f>
        <v>0</v>
      </c>
      <c r="G50" s="26">
        <f>일위대가!J321</f>
        <v>0</v>
      </c>
      <c r="H50" s="26">
        <f t="shared" si="1"/>
        <v>0</v>
      </c>
      <c r="I50" s="16" t="s">
        <v>1438</v>
      </c>
      <c r="J50" s="16" t="s">
        <v>52</v>
      </c>
      <c r="K50" s="16" t="s">
        <v>52</v>
      </c>
      <c r="L50" s="16" t="s">
        <v>52</v>
      </c>
      <c r="M50" s="16" t="s">
        <v>1439</v>
      </c>
      <c r="N50" s="2" t="s">
        <v>52</v>
      </c>
    </row>
    <row r="51" spans="1:14" ht="30" customHeight="1" x14ac:dyDescent="0.3">
      <c r="A51" s="16" t="s">
        <v>274</v>
      </c>
      <c r="B51" s="16" t="s">
        <v>271</v>
      </c>
      <c r="C51" s="16" t="s">
        <v>272</v>
      </c>
      <c r="D51" s="16" t="s">
        <v>82</v>
      </c>
      <c r="E51" s="26">
        <f>일위대가!F327</f>
        <v>0</v>
      </c>
      <c r="F51" s="26">
        <f>일위대가!H327</f>
        <v>0</v>
      </c>
      <c r="G51" s="26">
        <f>일위대가!J327</f>
        <v>0</v>
      </c>
      <c r="H51" s="26">
        <f t="shared" si="1"/>
        <v>0</v>
      </c>
      <c r="I51" s="16" t="s">
        <v>273</v>
      </c>
      <c r="J51" s="16" t="s">
        <v>52</v>
      </c>
      <c r="K51" s="16" t="s">
        <v>52</v>
      </c>
      <c r="L51" s="16" t="s">
        <v>52</v>
      </c>
      <c r="M51" s="16" t="s">
        <v>1439</v>
      </c>
      <c r="N51" s="2" t="s">
        <v>52</v>
      </c>
    </row>
    <row r="52" spans="1:14" ht="30" customHeight="1" x14ac:dyDescent="0.3">
      <c r="A52" s="16" t="s">
        <v>1454</v>
      </c>
      <c r="B52" s="16" t="s">
        <v>1455</v>
      </c>
      <c r="C52" s="16" t="s">
        <v>511</v>
      </c>
      <c r="D52" s="16" t="s">
        <v>60</v>
      </c>
      <c r="E52" s="26">
        <f>일위대가!F331</f>
        <v>0</v>
      </c>
      <c r="F52" s="26">
        <f>일위대가!H331</f>
        <v>0</v>
      </c>
      <c r="G52" s="26">
        <f>일위대가!J331</f>
        <v>0</v>
      </c>
      <c r="H52" s="26">
        <f t="shared" si="1"/>
        <v>0</v>
      </c>
      <c r="I52" s="16" t="s">
        <v>1456</v>
      </c>
      <c r="J52" s="16" t="s">
        <v>52</v>
      </c>
      <c r="K52" s="16" t="s">
        <v>52</v>
      </c>
      <c r="L52" s="16" t="s">
        <v>52</v>
      </c>
      <c r="M52" s="16" t="s">
        <v>1457</v>
      </c>
      <c r="N52" s="2" t="s">
        <v>52</v>
      </c>
    </row>
    <row r="53" spans="1:14" ht="30" customHeight="1" x14ac:dyDescent="0.3">
      <c r="A53" s="16" t="s">
        <v>528</v>
      </c>
      <c r="B53" s="16" t="s">
        <v>525</v>
      </c>
      <c r="C53" s="16" t="s">
        <v>526</v>
      </c>
      <c r="D53" s="16" t="s">
        <v>60</v>
      </c>
      <c r="E53" s="26">
        <f>일위대가!F335</f>
        <v>0</v>
      </c>
      <c r="F53" s="26">
        <f>일위대가!H335</f>
        <v>0</v>
      </c>
      <c r="G53" s="26">
        <f>일위대가!J335</f>
        <v>0</v>
      </c>
      <c r="H53" s="26">
        <f t="shared" si="1"/>
        <v>0</v>
      </c>
      <c r="I53" s="16" t="s">
        <v>527</v>
      </c>
      <c r="J53" s="16" t="s">
        <v>52</v>
      </c>
      <c r="K53" s="16" t="s">
        <v>52</v>
      </c>
      <c r="L53" s="16" t="s">
        <v>52</v>
      </c>
      <c r="M53" s="16" t="s">
        <v>1457</v>
      </c>
      <c r="N53" s="2" t="s">
        <v>52</v>
      </c>
    </row>
    <row r="54" spans="1:14" ht="30" customHeight="1" x14ac:dyDescent="0.3">
      <c r="A54" s="16" t="s">
        <v>532</v>
      </c>
      <c r="B54" s="16" t="s">
        <v>530</v>
      </c>
      <c r="C54" s="16" t="s">
        <v>526</v>
      </c>
      <c r="D54" s="16" t="s">
        <v>60</v>
      </c>
      <c r="E54" s="26">
        <f>일위대가!F339</f>
        <v>0</v>
      </c>
      <c r="F54" s="26">
        <f>일위대가!H339</f>
        <v>0</v>
      </c>
      <c r="G54" s="26">
        <f>일위대가!J339</f>
        <v>0</v>
      </c>
      <c r="H54" s="26">
        <f t="shared" si="1"/>
        <v>0</v>
      </c>
      <c r="I54" s="16" t="s">
        <v>531</v>
      </c>
      <c r="J54" s="16" t="s">
        <v>52</v>
      </c>
      <c r="K54" s="16" t="s">
        <v>52</v>
      </c>
      <c r="L54" s="16" t="s">
        <v>52</v>
      </c>
      <c r="M54" s="16" t="s">
        <v>52</v>
      </c>
      <c r="N54" s="2" t="s">
        <v>52</v>
      </c>
    </row>
    <row r="55" spans="1:14" ht="30" customHeight="1" x14ac:dyDescent="0.3">
      <c r="A55" s="16" t="s">
        <v>279</v>
      </c>
      <c r="B55" s="16" t="s">
        <v>276</v>
      </c>
      <c r="C55" s="16" t="s">
        <v>277</v>
      </c>
      <c r="D55" s="16" t="s">
        <v>60</v>
      </c>
      <c r="E55" s="26">
        <f>일위대가!F344</f>
        <v>0</v>
      </c>
      <c r="F55" s="26">
        <f>일위대가!H344</f>
        <v>0</v>
      </c>
      <c r="G55" s="26">
        <f>일위대가!J344</f>
        <v>0</v>
      </c>
      <c r="H55" s="26">
        <f t="shared" si="1"/>
        <v>0</v>
      </c>
      <c r="I55" s="16" t="s">
        <v>278</v>
      </c>
      <c r="J55" s="16" t="s">
        <v>52</v>
      </c>
      <c r="K55" s="16" t="s">
        <v>52</v>
      </c>
      <c r="L55" s="16" t="s">
        <v>52</v>
      </c>
      <c r="M55" s="16" t="s">
        <v>1457</v>
      </c>
      <c r="N55" s="2" t="s">
        <v>52</v>
      </c>
    </row>
    <row r="56" spans="1:14" ht="30" customHeight="1" x14ac:dyDescent="0.3">
      <c r="A56" s="16" t="s">
        <v>1417</v>
      </c>
      <c r="B56" s="16" t="s">
        <v>1414</v>
      </c>
      <c r="C56" s="16" t="s">
        <v>1415</v>
      </c>
      <c r="D56" s="16" t="s">
        <v>82</v>
      </c>
      <c r="E56" s="26">
        <f>일위대가!F350</f>
        <v>0</v>
      </c>
      <c r="F56" s="26">
        <f>일위대가!H350</f>
        <v>0</v>
      </c>
      <c r="G56" s="26">
        <f>일위대가!J350</f>
        <v>0</v>
      </c>
      <c r="H56" s="26">
        <f t="shared" si="1"/>
        <v>0</v>
      </c>
      <c r="I56" s="16" t="s">
        <v>1416</v>
      </c>
      <c r="J56" s="16" t="s">
        <v>52</v>
      </c>
      <c r="K56" s="16" t="s">
        <v>52</v>
      </c>
      <c r="L56" s="16" t="s">
        <v>52</v>
      </c>
      <c r="M56" s="16" t="s">
        <v>1475</v>
      </c>
      <c r="N56" s="2" t="s">
        <v>52</v>
      </c>
    </row>
    <row r="57" spans="1:14" ht="30" customHeight="1" x14ac:dyDescent="0.3">
      <c r="A57" s="16" t="s">
        <v>1480</v>
      </c>
      <c r="B57" s="16" t="s">
        <v>1481</v>
      </c>
      <c r="C57" s="16" t="s">
        <v>52</v>
      </c>
      <c r="D57" s="16" t="s">
        <v>82</v>
      </c>
      <c r="E57" s="26">
        <f>일위대가!F356</f>
        <v>0</v>
      </c>
      <c r="F57" s="26">
        <f>일위대가!H356</f>
        <v>0</v>
      </c>
      <c r="G57" s="26">
        <f>일위대가!J356</f>
        <v>0</v>
      </c>
      <c r="H57" s="26">
        <f t="shared" si="1"/>
        <v>0</v>
      </c>
      <c r="I57" s="16" t="s">
        <v>1482</v>
      </c>
      <c r="J57" s="16" t="s">
        <v>52</v>
      </c>
      <c r="K57" s="16" t="s">
        <v>52</v>
      </c>
      <c r="L57" s="16" t="s">
        <v>52</v>
      </c>
      <c r="M57" s="16" t="s">
        <v>1483</v>
      </c>
      <c r="N57" s="2" t="s">
        <v>52</v>
      </c>
    </row>
    <row r="58" spans="1:14" ht="30" customHeight="1" x14ac:dyDescent="0.3">
      <c r="A58" s="16" t="s">
        <v>195</v>
      </c>
      <c r="B58" s="16" t="s">
        <v>192</v>
      </c>
      <c r="C58" s="16" t="s">
        <v>193</v>
      </c>
      <c r="D58" s="16" t="s">
        <v>82</v>
      </c>
      <c r="E58" s="26">
        <f>일위대가!F361</f>
        <v>0</v>
      </c>
      <c r="F58" s="26">
        <f>일위대가!H361</f>
        <v>0</v>
      </c>
      <c r="G58" s="26">
        <f>일위대가!J361</f>
        <v>0</v>
      </c>
      <c r="H58" s="26">
        <f t="shared" si="1"/>
        <v>0</v>
      </c>
      <c r="I58" s="16" t="s">
        <v>194</v>
      </c>
      <c r="J58" s="16" t="s">
        <v>52</v>
      </c>
      <c r="K58" s="16" t="s">
        <v>52</v>
      </c>
      <c r="L58" s="16" t="s">
        <v>52</v>
      </c>
      <c r="M58" s="16" t="s">
        <v>1483</v>
      </c>
      <c r="N58" s="2" t="s">
        <v>52</v>
      </c>
    </row>
    <row r="59" spans="1:14" ht="30" customHeight="1" x14ac:dyDescent="0.3">
      <c r="A59" s="16" t="s">
        <v>1497</v>
      </c>
      <c r="B59" s="16" t="s">
        <v>1498</v>
      </c>
      <c r="C59" s="16" t="s">
        <v>1499</v>
      </c>
      <c r="D59" s="16" t="s">
        <v>82</v>
      </c>
      <c r="E59" s="26">
        <f>일위대가!F367</f>
        <v>0</v>
      </c>
      <c r="F59" s="26">
        <f>일위대가!H367</f>
        <v>0</v>
      </c>
      <c r="G59" s="26">
        <f>일위대가!J367</f>
        <v>0</v>
      </c>
      <c r="H59" s="26">
        <f t="shared" si="1"/>
        <v>0</v>
      </c>
      <c r="I59" s="16" t="s">
        <v>1500</v>
      </c>
      <c r="J59" s="16" t="s">
        <v>52</v>
      </c>
      <c r="K59" s="16" t="s">
        <v>52</v>
      </c>
      <c r="L59" s="16" t="s">
        <v>52</v>
      </c>
      <c r="M59" s="16" t="s">
        <v>1501</v>
      </c>
      <c r="N59" s="2" t="s">
        <v>52</v>
      </c>
    </row>
    <row r="60" spans="1:14" ht="30" customHeight="1" x14ac:dyDescent="0.3">
      <c r="A60" s="16" t="s">
        <v>1506</v>
      </c>
      <c r="B60" s="16" t="s">
        <v>1498</v>
      </c>
      <c r="C60" s="16" t="s">
        <v>1507</v>
      </c>
      <c r="D60" s="16" t="s">
        <v>82</v>
      </c>
      <c r="E60" s="26">
        <f>일위대가!F372</f>
        <v>0</v>
      </c>
      <c r="F60" s="26">
        <f>일위대가!H372</f>
        <v>0</v>
      </c>
      <c r="G60" s="26">
        <f>일위대가!J372</f>
        <v>0</v>
      </c>
      <c r="H60" s="26">
        <f t="shared" si="1"/>
        <v>0</v>
      </c>
      <c r="I60" s="16" t="s">
        <v>1508</v>
      </c>
      <c r="J60" s="16" t="s">
        <v>52</v>
      </c>
      <c r="K60" s="16" t="s">
        <v>52</v>
      </c>
      <c r="L60" s="16" t="s">
        <v>52</v>
      </c>
      <c r="M60" s="16" t="s">
        <v>1501</v>
      </c>
      <c r="N60" s="2" t="s">
        <v>52</v>
      </c>
    </row>
    <row r="61" spans="1:14" ht="30" customHeight="1" x14ac:dyDescent="0.3">
      <c r="A61" s="16" t="s">
        <v>286</v>
      </c>
      <c r="B61" s="16" t="s">
        <v>283</v>
      </c>
      <c r="C61" s="16" t="s">
        <v>284</v>
      </c>
      <c r="D61" s="16" t="s">
        <v>82</v>
      </c>
      <c r="E61" s="26">
        <f>일위대가!F384</f>
        <v>0</v>
      </c>
      <c r="F61" s="26">
        <f>일위대가!H384</f>
        <v>0</v>
      </c>
      <c r="G61" s="26">
        <f>일위대가!J384</f>
        <v>0</v>
      </c>
      <c r="H61" s="26">
        <f t="shared" si="1"/>
        <v>0</v>
      </c>
      <c r="I61" s="16" t="s">
        <v>285</v>
      </c>
      <c r="J61" s="16" t="s">
        <v>52</v>
      </c>
      <c r="K61" s="16" t="s">
        <v>52</v>
      </c>
      <c r="L61" s="16" t="s">
        <v>52</v>
      </c>
      <c r="M61" s="16" t="s">
        <v>52</v>
      </c>
      <c r="N61" s="2" t="s">
        <v>52</v>
      </c>
    </row>
    <row r="62" spans="1:14" ht="30" customHeight="1" x14ac:dyDescent="0.3">
      <c r="A62" s="16" t="s">
        <v>290</v>
      </c>
      <c r="B62" s="16" t="s">
        <v>283</v>
      </c>
      <c r="C62" s="16" t="s">
        <v>288</v>
      </c>
      <c r="D62" s="16" t="s">
        <v>82</v>
      </c>
      <c r="E62" s="26">
        <f>일위대가!F388</f>
        <v>0</v>
      </c>
      <c r="F62" s="26">
        <f>일위대가!H388</f>
        <v>0</v>
      </c>
      <c r="G62" s="26">
        <f>일위대가!J388</f>
        <v>0</v>
      </c>
      <c r="H62" s="26">
        <f t="shared" si="1"/>
        <v>0</v>
      </c>
      <c r="I62" s="16" t="s">
        <v>289</v>
      </c>
      <c r="J62" s="16" t="s">
        <v>52</v>
      </c>
      <c r="K62" s="16" t="s">
        <v>52</v>
      </c>
      <c r="L62" s="16" t="s">
        <v>52</v>
      </c>
      <c r="M62" s="16" t="s">
        <v>52</v>
      </c>
      <c r="N62" s="2" t="s">
        <v>52</v>
      </c>
    </row>
    <row r="63" spans="1:14" ht="30" customHeight="1" x14ac:dyDescent="0.3">
      <c r="A63" s="16" t="s">
        <v>329</v>
      </c>
      <c r="B63" s="16" t="s">
        <v>326</v>
      </c>
      <c r="C63" s="16" t="s">
        <v>327</v>
      </c>
      <c r="D63" s="16" t="s">
        <v>82</v>
      </c>
      <c r="E63" s="26">
        <f>일위대가!F393</f>
        <v>0</v>
      </c>
      <c r="F63" s="26">
        <f>일위대가!H393</f>
        <v>0</v>
      </c>
      <c r="G63" s="26">
        <f>일위대가!J393</f>
        <v>0</v>
      </c>
      <c r="H63" s="26">
        <f t="shared" si="1"/>
        <v>0</v>
      </c>
      <c r="I63" s="16" t="s">
        <v>328</v>
      </c>
      <c r="J63" s="16" t="s">
        <v>52</v>
      </c>
      <c r="K63" s="16" t="s">
        <v>52</v>
      </c>
      <c r="L63" s="16" t="s">
        <v>52</v>
      </c>
      <c r="M63" s="16" t="s">
        <v>52</v>
      </c>
      <c r="N63" s="2" t="s">
        <v>52</v>
      </c>
    </row>
    <row r="64" spans="1:14" ht="30" customHeight="1" x14ac:dyDescent="0.3">
      <c r="A64" s="16" t="s">
        <v>1552</v>
      </c>
      <c r="B64" s="16" t="s">
        <v>283</v>
      </c>
      <c r="C64" s="16" t="s">
        <v>1550</v>
      </c>
      <c r="D64" s="16" t="s">
        <v>82</v>
      </c>
      <c r="E64" s="26">
        <f>일위대가!F399</f>
        <v>0</v>
      </c>
      <c r="F64" s="26">
        <f>일위대가!H399</f>
        <v>0</v>
      </c>
      <c r="G64" s="26">
        <f>일위대가!J399</f>
        <v>0</v>
      </c>
      <c r="H64" s="26">
        <f t="shared" si="1"/>
        <v>0</v>
      </c>
      <c r="I64" s="16" t="s">
        <v>1551</v>
      </c>
      <c r="J64" s="16" t="s">
        <v>52</v>
      </c>
      <c r="K64" s="16" t="s">
        <v>52</v>
      </c>
      <c r="L64" s="16" t="s">
        <v>52</v>
      </c>
      <c r="M64" s="16" t="s">
        <v>1570</v>
      </c>
      <c r="N64" s="2" t="s">
        <v>52</v>
      </c>
    </row>
    <row r="65" spans="1:14" ht="30" customHeight="1" x14ac:dyDescent="0.3">
      <c r="A65" s="16" t="s">
        <v>315</v>
      </c>
      <c r="B65" s="16" t="s">
        <v>311</v>
      </c>
      <c r="C65" s="16" t="s">
        <v>312</v>
      </c>
      <c r="D65" s="16" t="s">
        <v>313</v>
      </c>
      <c r="E65" s="26">
        <f>일위대가!F407</f>
        <v>0</v>
      </c>
      <c r="F65" s="26">
        <f>일위대가!H407</f>
        <v>0</v>
      </c>
      <c r="G65" s="26">
        <f>일위대가!J407</f>
        <v>0</v>
      </c>
      <c r="H65" s="26">
        <f t="shared" si="1"/>
        <v>0</v>
      </c>
      <c r="I65" s="16" t="s">
        <v>314</v>
      </c>
      <c r="J65" s="16" t="s">
        <v>52</v>
      </c>
      <c r="K65" s="16" t="s">
        <v>52</v>
      </c>
      <c r="L65" s="16" t="s">
        <v>52</v>
      </c>
      <c r="M65" s="16" t="s">
        <v>1576</v>
      </c>
      <c r="N65" s="2" t="s">
        <v>52</v>
      </c>
    </row>
    <row r="66" spans="1:14" ht="30" customHeight="1" x14ac:dyDescent="0.3">
      <c r="A66" s="16" t="s">
        <v>1588</v>
      </c>
      <c r="B66" s="16" t="s">
        <v>1589</v>
      </c>
      <c r="C66" s="16" t="s">
        <v>52</v>
      </c>
      <c r="D66" s="16" t="s">
        <v>82</v>
      </c>
      <c r="E66" s="26">
        <f>일위대가!F416</f>
        <v>0</v>
      </c>
      <c r="F66" s="26">
        <f>일위대가!H416</f>
        <v>0</v>
      </c>
      <c r="G66" s="26">
        <f>일위대가!J416</f>
        <v>0</v>
      </c>
      <c r="H66" s="26">
        <f t="shared" si="1"/>
        <v>0</v>
      </c>
      <c r="I66" s="16" t="s">
        <v>1590</v>
      </c>
      <c r="J66" s="16" t="s">
        <v>52</v>
      </c>
      <c r="K66" s="16" t="s">
        <v>52</v>
      </c>
      <c r="L66" s="16" t="s">
        <v>52</v>
      </c>
      <c r="M66" s="16" t="s">
        <v>1591</v>
      </c>
      <c r="N66" s="2" t="s">
        <v>52</v>
      </c>
    </row>
    <row r="67" spans="1:14" ht="30" customHeight="1" x14ac:dyDescent="0.3">
      <c r="A67" s="16" t="s">
        <v>1369</v>
      </c>
      <c r="B67" s="16" t="s">
        <v>1366</v>
      </c>
      <c r="C67" s="16" t="s">
        <v>1367</v>
      </c>
      <c r="D67" s="16" t="s">
        <v>748</v>
      </c>
      <c r="E67" s="26">
        <f>일위대가!F425</f>
        <v>0</v>
      </c>
      <c r="F67" s="26">
        <f>일위대가!H425</f>
        <v>0</v>
      </c>
      <c r="G67" s="26">
        <f>일위대가!J425</f>
        <v>0</v>
      </c>
      <c r="H67" s="26">
        <f t="shared" si="1"/>
        <v>0</v>
      </c>
      <c r="I67" s="16" t="s">
        <v>1368</v>
      </c>
      <c r="J67" s="16" t="s">
        <v>52</v>
      </c>
      <c r="K67" s="16" t="s">
        <v>52</v>
      </c>
      <c r="L67" s="16" t="s">
        <v>52</v>
      </c>
      <c r="M67" s="16" t="s">
        <v>1602</v>
      </c>
      <c r="N67" s="2" t="s">
        <v>52</v>
      </c>
    </row>
    <row r="68" spans="1:14" ht="30" customHeight="1" x14ac:dyDescent="0.3">
      <c r="A68" s="16" t="s">
        <v>1616</v>
      </c>
      <c r="B68" s="16" t="s">
        <v>1366</v>
      </c>
      <c r="C68" s="16" t="s">
        <v>1617</v>
      </c>
      <c r="D68" s="16" t="s">
        <v>748</v>
      </c>
      <c r="E68" s="26">
        <f>일위대가!F434</f>
        <v>0</v>
      </c>
      <c r="F68" s="26">
        <f>일위대가!H434</f>
        <v>0</v>
      </c>
      <c r="G68" s="26">
        <f>일위대가!J434</f>
        <v>0</v>
      </c>
      <c r="H68" s="26">
        <f t="shared" ref="H68:H99" si="2">E68+F68+G68</f>
        <v>0</v>
      </c>
      <c r="I68" s="16" t="s">
        <v>1618</v>
      </c>
      <c r="J68" s="16" t="s">
        <v>52</v>
      </c>
      <c r="K68" s="16" t="s">
        <v>52</v>
      </c>
      <c r="L68" s="16" t="s">
        <v>52</v>
      </c>
      <c r="M68" s="16" t="s">
        <v>1602</v>
      </c>
      <c r="N68" s="2" t="s">
        <v>52</v>
      </c>
    </row>
    <row r="69" spans="1:14" ht="30" customHeight="1" x14ac:dyDescent="0.3">
      <c r="A69" s="16" t="s">
        <v>1626</v>
      </c>
      <c r="B69" s="16" t="s">
        <v>1366</v>
      </c>
      <c r="C69" s="16" t="s">
        <v>1627</v>
      </c>
      <c r="D69" s="16" t="s">
        <v>748</v>
      </c>
      <c r="E69" s="26">
        <f>일위대가!F443</f>
        <v>0</v>
      </c>
      <c r="F69" s="26">
        <f>일위대가!H443</f>
        <v>0</v>
      </c>
      <c r="G69" s="26">
        <f>일위대가!J443</f>
        <v>0</v>
      </c>
      <c r="H69" s="26">
        <f t="shared" si="2"/>
        <v>0</v>
      </c>
      <c r="I69" s="16" t="s">
        <v>1628</v>
      </c>
      <c r="J69" s="16" t="s">
        <v>52</v>
      </c>
      <c r="K69" s="16" t="s">
        <v>52</v>
      </c>
      <c r="L69" s="16" t="s">
        <v>52</v>
      </c>
      <c r="M69" s="16" t="s">
        <v>1602</v>
      </c>
      <c r="N69" s="2" t="s">
        <v>52</v>
      </c>
    </row>
    <row r="70" spans="1:14" ht="30" customHeight="1" x14ac:dyDescent="0.3">
      <c r="A70" s="16" t="s">
        <v>334</v>
      </c>
      <c r="B70" s="16" t="s">
        <v>331</v>
      </c>
      <c r="C70" s="16" t="s">
        <v>332</v>
      </c>
      <c r="D70" s="16" t="s">
        <v>82</v>
      </c>
      <c r="E70" s="26">
        <f>일위대가!F451</f>
        <v>0</v>
      </c>
      <c r="F70" s="26">
        <f>일위대가!H451</f>
        <v>0</v>
      </c>
      <c r="G70" s="26">
        <f>일위대가!J451</f>
        <v>0</v>
      </c>
      <c r="H70" s="26">
        <f t="shared" si="2"/>
        <v>0</v>
      </c>
      <c r="I70" s="16" t="s">
        <v>333</v>
      </c>
      <c r="J70" s="16" t="s">
        <v>52</v>
      </c>
      <c r="K70" s="16" t="s">
        <v>52</v>
      </c>
      <c r="L70" s="16" t="s">
        <v>52</v>
      </c>
      <c r="M70" s="16" t="s">
        <v>52</v>
      </c>
      <c r="N70" s="2" t="s">
        <v>52</v>
      </c>
    </row>
    <row r="71" spans="1:14" ht="30" customHeight="1" x14ac:dyDescent="0.3">
      <c r="A71" s="16" t="s">
        <v>339</v>
      </c>
      <c r="B71" s="16" t="s">
        <v>336</v>
      </c>
      <c r="C71" s="16" t="s">
        <v>337</v>
      </c>
      <c r="D71" s="16" t="s">
        <v>82</v>
      </c>
      <c r="E71" s="26">
        <f>일위대가!F459</f>
        <v>0</v>
      </c>
      <c r="F71" s="26">
        <f>일위대가!H459</f>
        <v>0</v>
      </c>
      <c r="G71" s="26">
        <f>일위대가!J459</f>
        <v>0</v>
      </c>
      <c r="H71" s="26">
        <f t="shared" si="2"/>
        <v>0</v>
      </c>
      <c r="I71" s="16" t="s">
        <v>338</v>
      </c>
      <c r="J71" s="16" t="s">
        <v>52</v>
      </c>
      <c r="K71" s="16" t="s">
        <v>52</v>
      </c>
      <c r="L71" s="16" t="s">
        <v>52</v>
      </c>
      <c r="M71" s="16" t="s">
        <v>52</v>
      </c>
      <c r="N71" s="2" t="s">
        <v>52</v>
      </c>
    </row>
    <row r="72" spans="1:14" ht="30" customHeight="1" x14ac:dyDescent="0.3">
      <c r="A72" s="16" t="s">
        <v>1663</v>
      </c>
      <c r="B72" s="16" t="s">
        <v>1664</v>
      </c>
      <c r="C72" s="16" t="s">
        <v>1665</v>
      </c>
      <c r="D72" s="16" t="s">
        <v>82</v>
      </c>
      <c r="E72" s="26">
        <f>일위대가!F468</f>
        <v>0</v>
      </c>
      <c r="F72" s="26">
        <f>일위대가!H468</f>
        <v>0</v>
      </c>
      <c r="G72" s="26">
        <f>일위대가!J468</f>
        <v>0</v>
      </c>
      <c r="H72" s="26">
        <f t="shared" si="2"/>
        <v>0</v>
      </c>
      <c r="I72" s="16" t="s">
        <v>1666</v>
      </c>
      <c r="J72" s="16" t="s">
        <v>52</v>
      </c>
      <c r="K72" s="16" t="s">
        <v>52</v>
      </c>
      <c r="L72" s="16" t="s">
        <v>52</v>
      </c>
      <c r="M72" s="16" t="s">
        <v>52</v>
      </c>
      <c r="N72" s="2" t="s">
        <v>52</v>
      </c>
    </row>
    <row r="73" spans="1:14" ht="30" customHeight="1" x14ac:dyDescent="0.3">
      <c r="A73" s="16" t="s">
        <v>1678</v>
      </c>
      <c r="B73" s="16" t="s">
        <v>1679</v>
      </c>
      <c r="C73" s="16" t="s">
        <v>52</v>
      </c>
      <c r="D73" s="16" t="s">
        <v>363</v>
      </c>
      <c r="E73" s="26">
        <f>일위대가!F473</f>
        <v>0</v>
      </c>
      <c r="F73" s="26">
        <f>일위대가!H473</f>
        <v>0</v>
      </c>
      <c r="G73" s="26">
        <f>일위대가!J473</f>
        <v>0</v>
      </c>
      <c r="H73" s="26">
        <f t="shared" si="2"/>
        <v>0</v>
      </c>
      <c r="I73" s="16" t="s">
        <v>1680</v>
      </c>
      <c r="J73" s="16" t="s">
        <v>52</v>
      </c>
      <c r="K73" s="16" t="s">
        <v>52</v>
      </c>
      <c r="L73" s="16" t="s">
        <v>52</v>
      </c>
      <c r="M73" s="16" t="s">
        <v>52</v>
      </c>
      <c r="N73" s="2" t="s">
        <v>52</v>
      </c>
    </row>
    <row r="74" spans="1:14" ht="30" customHeight="1" x14ac:dyDescent="0.3">
      <c r="A74" s="16" t="s">
        <v>1691</v>
      </c>
      <c r="B74" s="16" t="s">
        <v>1692</v>
      </c>
      <c r="C74" s="16" t="s">
        <v>52</v>
      </c>
      <c r="D74" s="16" t="s">
        <v>363</v>
      </c>
      <c r="E74" s="26">
        <f>일위대가!F478</f>
        <v>0</v>
      </c>
      <c r="F74" s="26">
        <f>일위대가!H478</f>
        <v>0</v>
      </c>
      <c r="G74" s="26">
        <f>일위대가!J478</f>
        <v>0</v>
      </c>
      <c r="H74" s="26">
        <f t="shared" si="2"/>
        <v>0</v>
      </c>
      <c r="I74" s="16" t="s">
        <v>1693</v>
      </c>
      <c r="J74" s="16" t="s">
        <v>52</v>
      </c>
      <c r="K74" s="16" t="s">
        <v>52</v>
      </c>
      <c r="L74" s="16" t="s">
        <v>52</v>
      </c>
      <c r="M74" s="16" t="s">
        <v>52</v>
      </c>
      <c r="N74" s="2" t="s">
        <v>52</v>
      </c>
    </row>
    <row r="75" spans="1:14" ht="30" customHeight="1" x14ac:dyDescent="0.3">
      <c r="A75" s="16" t="s">
        <v>344</v>
      </c>
      <c r="B75" s="16" t="s">
        <v>341</v>
      </c>
      <c r="C75" s="16" t="s">
        <v>342</v>
      </c>
      <c r="D75" s="16" t="s">
        <v>60</v>
      </c>
      <c r="E75" s="26">
        <f>일위대가!F482</f>
        <v>0</v>
      </c>
      <c r="F75" s="26">
        <f>일위대가!H482</f>
        <v>0</v>
      </c>
      <c r="G75" s="26">
        <f>일위대가!J482</f>
        <v>0</v>
      </c>
      <c r="H75" s="26">
        <f t="shared" si="2"/>
        <v>0</v>
      </c>
      <c r="I75" s="16" t="s">
        <v>343</v>
      </c>
      <c r="J75" s="16" t="s">
        <v>52</v>
      </c>
      <c r="K75" s="16" t="s">
        <v>52</v>
      </c>
      <c r="L75" s="16" t="s">
        <v>52</v>
      </c>
      <c r="M75" s="16" t="s">
        <v>52</v>
      </c>
      <c r="N75" s="2" t="s">
        <v>52</v>
      </c>
    </row>
    <row r="76" spans="1:14" ht="30" customHeight="1" x14ac:dyDescent="0.3">
      <c r="A76" s="16" t="s">
        <v>349</v>
      </c>
      <c r="B76" s="16" t="s">
        <v>346</v>
      </c>
      <c r="C76" s="16" t="s">
        <v>347</v>
      </c>
      <c r="D76" s="16" t="s">
        <v>60</v>
      </c>
      <c r="E76" s="26">
        <f>일위대가!F489</f>
        <v>0</v>
      </c>
      <c r="F76" s="26">
        <f>일위대가!H489</f>
        <v>0</v>
      </c>
      <c r="G76" s="26">
        <f>일위대가!J489</f>
        <v>0</v>
      </c>
      <c r="H76" s="26">
        <f t="shared" si="2"/>
        <v>0</v>
      </c>
      <c r="I76" s="16" t="s">
        <v>348</v>
      </c>
      <c r="J76" s="16" t="s">
        <v>52</v>
      </c>
      <c r="K76" s="16" t="s">
        <v>52</v>
      </c>
      <c r="L76" s="16" t="s">
        <v>52</v>
      </c>
      <c r="M76" s="16" t="s">
        <v>52</v>
      </c>
      <c r="N76" s="2" t="s">
        <v>52</v>
      </c>
    </row>
    <row r="77" spans="1:14" ht="30" customHeight="1" x14ac:dyDescent="0.3">
      <c r="A77" s="16" t="s">
        <v>354</v>
      </c>
      <c r="B77" s="16" t="s">
        <v>351</v>
      </c>
      <c r="C77" s="16" t="s">
        <v>352</v>
      </c>
      <c r="D77" s="16" t="s">
        <v>60</v>
      </c>
      <c r="E77" s="26">
        <f>일위대가!F497</f>
        <v>0</v>
      </c>
      <c r="F77" s="26">
        <f>일위대가!H497</f>
        <v>0</v>
      </c>
      <c r="G77" s="26">
        <f>일위대가!J497</f>
        <v>0</v>
      </c>
      <c r="H77" s="26">
        <f t="shared" si="2"/>
        <v>0</v>
      </c>
      <c r="I77" s="16" t="s">
        <v>353</v>
      </c>
      <c r="J77" s="16" t="s">
        <v>52</v>
      </c>
      <c r="K77" s="16" t="s">
        <v>52</v>
      </c>
      <c r="L77" s="16" t="s">
        <v>52</v>
      </c>
      <c r="M77" s="16" t="s">
        <v>52</v>
      </c>
      <c r="N77" s="2" t="s">
        <v>52</v>
      </c>
    </row>
    <row r="78" spans="1:14" ht="30" customHeight="1" x14ac:dyDescent="0.3">
      <c r="A78" s="16" t="s">
        <v>359</v>
      </c>
      <c r="B78" s="16" t="s">
        <v>356</v>
      </c>
      <c r="C78" s="16" t="s">
        <v>357</v>
      </c>
      <c r="D78" s="16" t="s">
        <v>60</v>
      </c>
      <c r="E78" s="26">
        <f>일위대가!F504</f>
        <v>0</v>
      </c>
      <c r="F78" s="26">
        <f>일위대가!H504</f>
        <v>0</v>
      </c>
      <c r="G78" s="26">
        <f>일위대가!J504</f>
        <v>0</v>
      </c>
      <c r="H78" s="26">
        <f t="shared" si="2"/>
        <v>0</v>
      </c>
      <c r="I78" s="16" t="s">
        <v>358</v>
      </c>
      <c r="J78" s="16" t="s">
        <v>52</v>
      </c>
      <c r="K78" s="16" t="s">
        <v>52</v>
      </c>
      <c r="L78" s="16" t="s">
        <v>52</v>
      </c>
      <c r="M78" s="16" t="s">
        <v>52</v>
      </c>
      <c r="N78" s="2" t="s">
        <v>52</v>
      </c>
    </row>
    <row r="79" spans="1:14" ht="30" customHeight="1" x14ac:dyDescent="0.3">
      <c r="A79" s="16" t="s">
        <v>365</v>
      </c>
      <c r="B79" s="16" t="s">
        <v>361</v>
      </c>
      <c r="C79" s="16" t="s">
        <v>362</v>
      </c>
      <c r="D79" s="16" t="s">
        <v>363</v>
      </c>
      <c r="E79" s="26">
        <f>일위대가!F511</f>
        <v>0</v>
      </c>
      <c r="F79" s="26">
        <f>일위대가!H511</f>
        <v>0</v>
      </c>
      <c r="G79" s="26">
        <f>일위대가!J511</f>
        <v>0</v>
      </c>
      <c r="H79" s="26">
        <f t="shared" si="2"/>
        <v>0</v>
      </c>
      <c r="I79" s="16" t="s">
        <v>364</v>
      </c>
      <c r="J79" s="16" t="s">
        <v>52</v>
      </c>
      <c r="K79" s="16" t="s">
        <v>52</v>
      </c>
      <c r="L79" s="16" t="s">
        <v>52</v>
      </c>
      <c r="M79" s="16" t="s">
        <v>52</v>
      </c>
      <c r="N79" s="2" t="s">
        <v>52</v>
      </c>
    </row>
    <row r="80" spans="1:14" ht="30" customHeight="1" x14ac:dyDescent="0.3">
      <c r="A80" s="16" t="s">
        <v>1735</v>
      </c>
      <c r="B80" s="16" t="s">
        <v>377</v>
      </c>
      <c r="C80" s="16" t="s">
        <v>1733</v>
      </c>
      <c r="D80" s="16" t="s">
        <v>60</v>
      </c>
      <c r="E80" s="26">
        <f>일위대가!F519</f>
        <v>0</v>
      </c>
      <c r="F80" s="26">
        <f>일위대가!H519</f>
        <v>0</v>
      </c>
      <c r="G80" s="26">
        <f>일위대가!J519</f>
        <v>0</v>
      </c>
      <c r="H80" s="26">
        <f t="shared" si="2"/>
        <v>0</v>
      </c>
      <c r="I80" s="16" t="s">
        <v>1734</v>
      </c>
      <c r="J80" s="16" t="s">
        <v>52</v>
      </c>
      <c r="K80" s="16" t="s">
        <v>52</v>
      </c>
      <c r="L80" s="16" t="s">
        <v>52</v>
      </c>
      <c r="M80" s="16" t="s">
        <v>52</v>
      </c>
      <c r="N80" s="2" t="s">
        <v>52</v>
      </c>
    </row>
    <row r="81" spans="1:14" ht="30" customHeight="1" x14ac:dyDescent="0.3">
      <c r="A81" s="16" t="s">
        <v>370</v>
      </c>
      <c r="B81" s="16" t="s">
        <v>367</v>
      </c>
      <c r="C81" s="16" t="s">
        <v>368</v>
      </c>
      <c r="D81" s="16" t="s">
        <v>60</v>
      </c>
      <c r="E81" s="26">
        <f>일위대가!F523</f>
        <v>0</v>
      </c>
      <c r="F81" s="26">
        <f>일위대가!H523</f>
        <v>0</v>
      </c>
      <c r="G81" s="26">
        <f>일위대가!J523</f>
        <v>0</v>
      </c>
      <c r="H81" s="26">
        <f t="shared" si="2"/>
        <v>0</v>
      </c>
      <c r="I81" s="16" t="s">
        <v>369</v>
      </c>
      <c r="J81" s="16" t="s">
        <v>52</v>
      </c>
      <c r="K81" s="16" t="s">
        <v>52</v>
      </c>
      <c r="L81" s="16" t="s">
        <v>52</v>
      </c>
      <c r="M81" s="16" t="s">
        <v>52</v>
      </c>
      <c r="N81" s="2" t="s">
        <v>52</v>
      </c>
    </row>
    <row r="82" spans="1:14" ht="30" customHeight="1" x14ac:dyDescent="0.3">
      <c r="A82" s="16" t="s">
        <v>375</v>
      </c>
      <c r="B82" s="16" t="s">
        <v>372</v>
      </c>
      <c r="C82" s="16" t="s">
        <v>373</v>
      </c>
      <c r="D82" s="16" t="s">
        <v>60</v>
      </c>
      <c r="E82" s="26">
        <f>일위대가!F527</f>
        <v>0</v>
      </c>
      <c r="F82" s="26">
        <f>일위대가!H527</f>
        <v>0</v>
      </c>
      <c r="G82" s="26">
        <f>일위대가!J527</f>
        <v>0</v>
      </c>
      <c r="H82" s="26">
        <f t="shared" si="2"/>
        <v>0</v>
      </c>
      <c r="I82" s="16" t="s">
        <v>374</v>
      </c>
      <c r="J82" s="16" t="s">
        <v>52</v>
      </c>
      <c r="K82" s="16" t="s">
        <v>52</v>
      </c>
      <c r="L82" s="16" t="s">
        <v>52</v>
      </c>
      <c r="M82" s="16" t="s">
        <v>52</v>
      </c>
      <c r="N82" s="2" t="s">
        <v>52</v>
      </c>
    </row>
    <row r="83" spans="1:14" ht="30" customHeight="1" x14ac:dyDescent="0.3">
      <c r="A83" s="16" t="s">
        <v>1769</v>
      </c>
      <c r="B83" s="16" t="s">
        <v>1770</v>
      </c>
      <c r="C83" s="16" t="s">
        <v>1771</v>
      </c>
      <c r="D83" s="16" t="s">
        <v>60</v>
      </c>
      <c r="E83" s="26">
        <f>일위대가!F531</f>
        <v>0</v>
      </c>
      <c r="F83" s="26">
        <f>일위대가!H531</f>
        <v>0</v>
      </c>
      <c r="G83" s="26">
        <f>일위대가!J531</f>
        <v>0</v>
      </c>
      <c r="H83" s="26">
        <f t="shared" si="2"/>
        <v>0</v>
      </c>
      <c r="I83" s="16" t="s">
        <v>1772</v>
      </c>
      <c r="J83" s="16" t="s">
        <v>52</v>
      </c>
      <c r="K83" s="16" t="s">
        <v>52</v>
      </c>
      <c r="L83" s="16" t="s">
        <v>52</v>
      </c>
      <c r="M83" s="16" t="s">
        <v>52</v>
      </c>
      <c r="N83" s="2" t="s">
        <v>52</v>
      </c>
    </row>
    <row r="84" spans="1:14" ht="30" customHeight="1" x14ac:dyDescent="0.3">
      <c r="A84" s="16" t="s">
        <v>380</v>
      </c>
      <c r="B84" s="16" t="s">
        <v>377</v>
      </c>
      <c r="C84" s="16" t="s">
        <v>378</v>
      </c>
      <c r="D84" s="16" t="s">
        <v>82</v>
      </c>
      <c r="E84" s="26">
        <f>일위대가!F535</f>
        <v>0</v>
      </c>
      <c r="F84" s="26">
        <f>일위대가!H535</f>
        <v>0</v>
      </c>
      <c r="G84" s="26">
        <f>일위대가!J535</f>
        <v>0</v>
      </c>
      <c r="H84" s="26">
        <f t="shared" si="2"/>
        <v>0</v>
      </c>
      <c r="I84" s="16" t="s">
        <v>379</v>
      </c>
      <c r="J84" s="16" t="s">
        <v>52</v>
      </c>
      <c r="K84" s="16" t="s">
        <v>52</v>
      </c>
      <c r="L84" s="16" t="s">
        <v>52</v>
      </c>
      <c r="M84" s="16" t="s">
        <v>52</v>
      </c>
      <c r="N84" s="2" t="s">
        <v>52</v>
      </c>
    </row>
    <row r="85" spans="1:14" ht="30" customHeight="1" x14ac:dyDescent="0.3">
      <c r="A85" s="16" t="s">
        <v>384</v>
      </c>
      <c r="B85" s="16" t="s">
        <v>377</v>
      </c>
      <c r="C85" s="16" t="s">
        <v>382</v>
      </c>
      <c r="D85" s="16" t="s">
        <v>82</v>
      </c>
      <c r="E85" s="26">
        <f>일위대가!F539</f>
        <v>0</v>
      </c>
      <c r="F85" s="26">
        <f>일위대가!H539</f>
        <v>0</v>
      </c>
      <c r="G85" s="26">
        <f>일위대가!J539</f>
        <v>0</v>
      </c>
      <c r="H85" s="26">
        <f t="shared" si="2"/>
        <v>0</v>
      </c>
      <c r="I85" s="16" t="s">
        <v>383</v>
      </c>
      <c r="J85" s="16" t="s">
        <v>52</v>
      </c>
      <c r="K85" s="16" t="s">
        <v>52</v>
      </c>
      <c r="L85" s="16" t="s">
        <v>52</v>
      </c>
      <c r="M85" s="16" t="s">
        <v>52</v>
      </c>
      <c r="N85" s="2" t="s">
        <v>52</v>
      </c>
    </row>
    <row r="86" spans="1:14" ht="30" customHeight="1" x14ac:dyDescent="0.3">
      <c r="A86" s="16" t="s">
        <v>389</v>
      </c>
      <c r="B86" s="16" t="s">
        <v>386</v>
      </c>
      <c r="C86" s="16" t="s">
        <v>387</v>
      </c>
      <c r="D86" s="16" t="s">
        <v>82</v>
      </c>
      <c r="E86" s="26">
        <f>일위대가!F543</f>
        <v>0</v>
      </c>
      <c r="F86" s="26">
        <f>일위대가!H543</f>
        <v>0</v>
      </c>
      <c r="G86" s="26">
        <f>일위대가!J543</f>
        <v>0</v>
      </c>
      <c r="H86" s="26">
        <f t="shared" si="2"/>
        <v>0</v>
      </c>
      <c r="I86" s="16" t="s">
        <v>388</v>
      </c>
      <c r="J86" s="16" t="s">
        <v>52</v>
      </c>
      <c r="K86" s="16" t="s">
        <v>52</v>
      </c>
      <c r="L86" s="16" t="s">
        <v>52</v>
      </c>
      <c r="M86" s="16" t="s">
        <v>52</v>
      </c>
      <c r="N86" s="2" t="s">
        <v>52</v>
      </c>
    </row>
    <row r="87" spans="1:14" ht="30" customHeight="1" x14ac:dyDescent="0.3">
      <c r="A87" s="16" t="s">
        <v>393</v>
      </c>
      <c r="B87" s="16" t="s">
        <v>391</v>
      </c>
      <c r="C87" s="16" t="s">
        <v>387</v>
      </c>
      <c r="D87" s="16" t="s">
        <v>82</v>
      </c>
      <c r="E87" s="26">
        <f>일위대가!F547</f>
        <v>0</v>
      </c>
      <c r="F87" s="26">
        <f>일위대가!H547</f>
        <v>0</v>
      </c>
      <c r="G87" s="26">
        <f>일위대가!J547</f>
        <v>0</v>
      </c>
      <c r="H87" s="26">
        <f t="shared" si="2"/>
        <v>0</v>
      </c>
      <c r="I87" s="16" t="s">
        <v>392</v>
      </c>
      <c r="J87" s="16" t="s">
        <v>52</v>
      </c>
      <c r="K87" s="16" t="s">
        <v>52</v>
      </c>
      <c r="L87" s="16" t="s">
        <v>52</v>
      </c>
      <c r="M87" s="16" t="s">
        <v>52</v>
      </c>
      <c r="N87" s="2" t="s">
        <v>52</v>
      </c>
    </row>
    <row r="88" spans="1:14" ht="30" customHeight="1" x14ac:dyDescent="0.3">
      <c r="A88" s="16" t="s">
        <v>398</v>
      </c>
      <c r="B88" s="16" t="s">
        <v>395</v>
      </c>
      <c r="C88" s="16" t="s">
        <v>396</v>
      </c>
      <c r="D88" s="16" t="s">
        <v>82</v>
      </c>
      <c r="E88" s="26">
        <f>일위대가!F553</f>
        <v>0</v>
      </c>
      <c r="F88" s="26">
        <f>일위대가!H553</f>
        <v>0</v>
      </c>
      <c r="G88" s="26">
        <f>일위대가!J553</f>
        <v>0</v>
      </c>
      <c r="H88" s="26">
        <f t="shared" si="2"/>
        <v>0</v>
      </c>
      <c r="I88" s="16" t="s">
        <v>397</v>
      </c>
      <c r="J88" s="16" t="s">
        <v>52</v>
      </c>
      <c r="K88" s="16" t="s">
        <v>52</v>
      </c>
      <c r="L88" s="16" t="s">
        <v>52</v>
      </c>
      <c r="M88" s="16" t="s">
        <v>52</v>
      </c>
      <c r="N88" s="2" t="s">
        <v>52</v>
      </c>
    </row>
    <row r="89" spans="1:14" ht="30" customHeight="1" x14ac:dyDescent="0.3">
      <c r="A89" s="16" t="s">
        <v>1803</v>
      </c>
      <c r="B89" s="16" t="s">
        <v>1804</v>
      </c>
      <c r="C89" s="16" t="s">
        <v>1805</v>
      </c>
      <c r="D89" s="16" t="s">
        <v>60</v>
      </c>
      <c r="E89" s="26">
        <f>일위대가!F560</f>
        <v>0</v>
      </c>
      <c r="F89" s="26">
        <f>일위대가!H560</f>
        <v>0</v>
      </c>
      <c r="G89" s="26">
        <f>일위대가!J560</f>
        <v>0</v>
      </c>
      <c r="H89" s="26">
        <f t="shared" si="2"/>
        <v>0</v>
      </c>
      <c r="I89" s="16" t="s">
        <v>1806</v>
      </c>
      <c r="J89" s="16" t="s">
        <v>52</v>
      </c>
      <c r="K89" s="16" t="s">
        <v>52</v>
      </c>
      <c r="L89" s="16" t="s">
        <v>52</v>
      </c>
      <c r="M89" s="16" t="s">
        <v>52</v>
      </c>
      <c r="N89" s="2" t="s">
        <v>52</v>
      </c>
    </row>
    <row r="90" spans="1:14" ht="30" customHeight="1" x14ac:dyDescent="0.3">
      <c r="A90" s="16" t="s">
        <v>482</v>
      </c>
      <c r="B90" s="16" t="s">
        <v>479</v>
      </c>
      <c r="C90" s="16" t="s">
        <v>480</v>
      </c>
      <c r="D90" s="16" t="s">
        <v>363</v>
      </c>
      <c r="E90" s="26">
        <f>일위대가!F565</f>
        <v>0</v>
      </c>
      <c r="F90" s="26">
        <f>일위대가!H565</f>
        <v>0</v>
      </c>
      <c r="G90" s="26">
        <f>일위대가!J565</f>
        <v>0</v>
      </c>
      <c r="H90" s="26">
        <f t="shared" si="2"/>
        <v>0</v>
      </c>
      <c r="I90" s="16" t="s">
        <v>481</v>
      </c>
      <c r="J90" s="16" t="s">
        <v>52</v>
      </c>
      <c r="K90" s="16" t="s">
        <v>52</v>
      </c>
      <c r="L90" s="16" t="s">
        <v>52</v>
      </c>
      <c r="M90" s="16" t="s">
        <v>52</v>
      </c>
      <c r="N90" s="2" t="s">
        <v>52</v>
      </c>
    </row>
    <row r="91" spans="1:14" ht="30" customHeight="1" x14ac:dyDescent="0.3">
      <c r="A91" s="16" t="s">
        <v>487</v>
      </c>
      <c r="B91" s="16" t="s">
        <v>484</v>
      </c>
      <c r="C91" s="16" t="s">
        <v>485</v>
      </c>
      <c r="D91" s="16" t="s">
        <v>363</v>
      </c>
      <c r="E91" s="26">
        <f>일위대가!F571</f>
        <v>0</v>
      </c>
      <c r="F91" s="26">
        <f>일위대가!H571</f>
        <v>0</v>
      </c>
      <c r="G91" s="26">
        <f>일위대가!J571</f>
        <v>0</v>
      </c>
      <c r="H91" s="26">
        <f t="shared" si="2"/>
        <v>0</v>
      </c>
      <c r="I91" s="16" t="s">
        <v>486</v>
      </c>
      <c r="J91" s="16" t="s">
        <v>52</v>
      </c>
      <c r="K91" s="16" t="s">
        <v>52</v>
      </c>
      <c r="L91" s="16" t="s">
        <v>52</v>
      </c>
      <c r="M91" s="16" t="s">
        <v>52</v>
      </c>
      <c r="N91" s="2" t="s">
        <v>52</v>
      </c>
    </row>
    <row r="92" spans="1:14" ht="30" customHeight="1" x14ac:dyDescent="0.3">
      <c r="A92" s="16" t="s">
        <v>492</v>
      </c>
      <c r="B92" s="16" t="s">
        <v>489</v>
      </c>
      <c r="C92" s="16" t="s">
        <v>490</v>
      </c>
      <c r="D92" s="16" t="s">
        <v>363</v>
      </c>
      <c r="E92" s="26">
        <f>일위대가!F577</f>
        <v>0</v>
      </c>
      <c r="F92" s="26">
        <f>일위대가!H577</f>
        <v>0</v>
      </c>
      <c r="G92" s="26">
        <f>일위대가!J577</f>
        <v>0</v>
      </c>
      <c r="H92" s="26">
        <f t="shared" si="2"/>
        <v>0</v>
      </c>
      <c r="I92" s="16" t="s">
        <v>491</v>
      </c>
      <c r="J92" s="16" t="s">
        <v>52</v>
      </c>
      <c r="K92" s="16" t="s">
        <v>52</v>
      </c>
      <c r="L92" s="16" t="s">
        <v>52</v>
      </c>
      <c r="M92" s="16" t="s">
        <v>52</v>
      </c>
      <c r="N92" s="2" t="s">
        <v>52</v>
      </c>
    </row>
    <row r="93" spans="1:14" ht="30" customHeight="1" x14ac:dyDescent="0.3">
      <c r="A93" s="16" t="s">
        <v>496</v>
      </c>
      <c r="B93" s="16" t="s">
        <v>494</v>
      </c>
      <c r="C93" s="16" t="s">
        <v>485</v>
      </c>
      <c r="D93" s="16" t="s">
        <v>363</v>
      </c>
      <c r="E93" s="26">
        <f>일위대가!F585</f>
        <v>0</v>
      </c>
      <c r="F93" s="26">
        <f>일위대가!H585</f>
        <v>0</v>
      </c>
      <c r="G93" s="26">
        <f>일위대가!J585</f>
        <v>0</v>
      </c>
      <c r="H93" s="26">
        <f t="shared" si="2"/>
        <v>0</v>
      </c>
      <c r="I93" s="16" t="s">
        <v>495</v>
      </c>
      <c r="J93" s="16" t="s">
        <v>52</v>
      </c>
      <c r="K93" s="16" t="s">
        <v>52</v>
      </c>
      <c r="L93" s="16" t="s">
        <v>52</v>
      </c>
      <c r="M93" s="16" t="s">
        <v>52</v>
      </c>
      <c r="N93" s="2" t="s">
        <v>52</v>
      </c>
    </row>
    <row r="94" spans="1:14" ht="30" customHeight="1" x14ac:dyDescent="0.3">
      <c r="A94" s="16" t="s">
        <v>1857</v>
      </c>
      <c r="B94" s="16" t="s">
        <v>1858</v>
      </c>
      <c r="C94" s="16" t="s">
        <v>1859</v>
      </c>
      <c r="D94" s="16" t="s">
        <v>313</v>
      </c>
      <c r="E94" s="26">
        <f>일위대가!F591</f>
        <v>0</v>
      </c>
      <c r="F94" s="26">
        <f>일위대가!H591</f>
        <v>0</v>
      </c>
      <c r="G94" s="26">
        <f>일위대가!J591</f>
        <v>0</v>
      </c>
      <c r="H94" s="26">
        <f t="shared" si="2"/>
        <v>0</v>
      </c>
      <c r="I94" s="16" t="s">
        <v>1860</v>
      </c>
      <c r="J94" s="16" t="s">
        <v>52</v>
      </c>
      <c r="K94" s="16" t="s">
        <v>52</v>
      </c>
      <c r="L94" s="16" t="s">
        <v>52</v>
      </c>
      <c r="M94" s="16" t="s">
        <v>1861</v>
      </c>
      <c r="N94" s="2" t="s">
        <v>52</v>
      </c>
    </row>
    <row r="95" spans="1:14" ht="30" customHeight="1" x14ac:dyDescent="0.3">
      <c r="A95" s="16" t="s">
        <v>1830</v>
      </c>
      <c r="B95" s="16" t="s">
        <v>1828</v>
      </c>
      <c r="C95" s="16" t="s">
        <v>1817</v>
      </c>
      <c r="D95" s="16" t="s">
        <v>313</v>
      </c>
      <c r="E95" s="26">
        <f>일위대가!F597</f>
        <v>0</v>
      </c>
      <c r="F95" s="26">
        <f>일위대가!H597</f>
        <v>0</v>
      </c>
      <c r="G95" s="26">
        <f>일위대가!J597</f>
        <v>0</v>
      </c>
      <c r="H95" s="26">
        <f t="shared" si="2"/>
        <v>0</v>
      </c>
      <c r="I95" s="16" t="s">
        <v>1829</v>
      </c>
      <c r="J95" s="16" t="s">
        <v>52</v>
      </c>
      <c r="K95" s="16" t="s">
        <v>52</v>
      </c>
      <c r="L95" s="16" t="s">
        <v>52</v>
      </c>
      <c r="M95" s="16" t="s">
        <v>1869</v>
      </c>
      <c r="N95" s="2" t="s">
        <v>52</v>
      </c>
    </row>
    <row r="96" spans="1:14" ht="30" customHeight="1" x14ac:dyDescent="0.3">
      <c r="A96" s="16" t="s">
        <v>1837</v>
      </c>
      <c r="B96" s="16" t="s">
        <v>1828</v>
      </c>
      <c r="C96" s="16" t="s">
        <v>1835</v>
      </c>
      <c r="D96" s="16" t="s">
        <v>313</v>
      </c>
      <c r="E96" s="26">
        <f>일위대가!F603</f>
        <v>0</v>
      </c>
      <c r="F96" s="26">
        <f>일위대가!H603</f>
        <v>0</v>
      </c>
      <c r="G96" s="26">
        <f>일위대가!J603</f>
        <v>0</v>
      </c>
      <c r="H96" s="26">
        <f t="shared" si="2"/>
        <v>0</v>
      </c>
      <c r="I96" s="16" t="s">
        <v>1836</v>
      </c>
      <c r="J96" s="16" t="s">
        <v>52</v>
      </c>
      <c r="K96" s="16" t="s">
        <v>52</v>
      </c>
      <c r="L96" s="16" t="s">
        <v>52</v>
      </c>
      <c r="M96" s="16" t="s">
        <v>1869</v>
      </c>
      <c r="N96" s="2" t="s">
        <v>52</v>
      </c>
    </row>
    <row r="97" spans="1:14" ht="30" customHeight="1" x14ac:dyDescent="0.3">
      <c r="A97" s="16" t="s">
        <v>1844</v>
      </c>
      <c r="B97" s="16" t="s">
        <v>1842</v>
      </c>
      <c r="C97" s="16" t="s">
        <v>1817</v>
      </c>
      <c r="D97" s="16" t="s">
        <v>313</v>
      </c>
      <c r="E97" s="26">
        <f>일위대가!F609</f>
        <v>0</v>
      </c>
      <c r="F97" s="26">
        <f>일위대가!H609</f>
        <v>0</v>
      </c>
      <c r="G97" s="26">
        <f>일위대가!J609</f>
        <v>0</v>
      </c>
      <c r="H97" s="26">
        <f t="shared" si="2"/>
        <v>0</v>
      </c>
      <c r="I97" s="16" t="s">
        <v>1843</v>
      </c>
      <c r="J97" s="16" t="s">
        <v>52</v>
      </c>
      <c r="K97" s="16" t="s">
        <v>52</v>
      </c>
      <c r="L97" s="16" t="s">
        <v>52</v>
      </c>
      <c r="M97" s="16" t="s">
        <v>1869</v>
      </c>
      <c r="N97" s="2" t="s">
        <v>52</v>
      </c>
    </row>
    <row r="98" spans="1:14" ht="30" customHeight="1" x14ac:dyDescent="0.3">
      <c r="A98" s="16" t="s">
        <v>1882</v>
      </c>
      <c r="B98" s="16" t="s">
        <v>1816</v>
      </c>
      <c r="C98" s="16" t="s">
        <v>1859</v>
      </c>
      <c r="D98" s="16" t="s">
        <v>313</v>
      </c>
      <c r="E98" s="26">
        <f>일위대가!F615</f>
        <v>0</v>
      </c>
      <c r="F98" s="26">
        <f>일위대가!H615</f>
        <v>0</v>
      </c>
      <c r="G98" s="26">
        <f>일위대가!J615</f>
        <v>0</v>
      </c>
      <c r="H98" s="26">
        <f t="shared" si="2"/>
        <v>0</v>
      </c>
      <c r="I98" s="16" t="s">
        <v>1883</v>
      </c>
      <c r="J98" s="16" t="s">
        <v>52</v>
      </c>
      <c r="K98" s="16" t="s">
        <v>52</v>
      </c>
      <c r="L98" s="16" t="s">
        <v>52</v>
      </c>
      <c r="M98" s="16" t="s">
        <v>1884</v>
      </c>
      <c r="N98" s="2" t="s">
        <v>52</v>
      </c>
    </row>
    <row r="99" spans="1:14" ht="30" customHeight="1" x14ac:dyDescent="0.3">
      <c r="A99" s="16" t="s">
        <v>1819</v>
      </c>
      <c r="B99" s="16" t="s">
        <v>1816</v>
      </c>
      <c r="C99" s="16" t="s">
        <v>1817</v>
      </c>
      <c r="D99" s="16" t="s">
        <v>313</v>
      </c>
      <c r="E99" s="26">
        <f>일위대가!F621</f>
        <v>0</v>
      </c>
      <c r="F99" s="26">
        <f>일위대가!H621</f>
        <v>0</v>
      </c>
      <c r="G99" s="26">
        <f>일위대가!J621</f>
        <v>0</v>
      </c>
      <c r="H99" s="26">
        <f t="shared" si="2"/>
        <v>0</v>
      </c>
      <c r="I99" s="16" t="s">
        <v>1818</v>
      </c>
      <c r="J99" s="16" t="s">
        <v>52</v>
      </c>
      <c r="K99" s="16" t="s">
        <v>52</v>
      </c>
      <c r="L99" s="16" t="s">
        <v>52</v>
      </c>
      <c r="M99" s="16" t="s">
        <v>1884</v>
      </c>
      <c r="N99" s="2" t="s">
        <v>52</v>
      </c>
    </row>
    <row r="100" spans="1:14" ht="30" customHeight="1" x14ac:dyDescent="0.3">
      <c r="A100" s="16" t="s">
        <v>513</v>
      </c>
      <c r="B100" s="16" t="s">
        <v>510</v>
      </c>
      <c r="C100" s="16" t="s">
        <v>511</v>
      </c>
      <c r="D100" s="16" t="s">
        <v>313</v>
      </c>
      <c r="E100" s="26">
        <f>일위대가!F626</f>
        <v>0</v>
      </c>
      <c r="F100" s="26">
        <f>일위대가!H626</f>
        <v>0</v>
      </c>
      <c r="G100" s="26">
        <f>일위대가!J626</f>
        <v>0</v>
      </c>
      <c r="H100" s="26">
        <f t="shared" ref="H100:H131" si="3">E100+F100+G100</f>
        <v>0</v>
      </c>
      <c r="I100" s="16" t="s">
        <v>512</v>
      </c>
      <c r="J100" s="16" t="s">
        <v>52</v>
      </c>
      <c r="K100" s="16" t="s">
        <v>52</v>
      </c>
      <c r="L100" s="16" t="s">
        <v>52</v>
      </c>
      <c r="M100" s="16" t="s">
        <v>1893</v>
      </c>
      <c r="N100" s="2" t="s">
        <v>52</v>
      </c>
    </row>
    <row r="101" spans="1:14" ht="30" customHeight="1" x14ac:dyDescent="0.3">
      <c r="A101" s="16" t="s">
        <v>433</v>
      </c>
      <c r="B101" s="16" t="s">
        <v>431</v>
      </c>
      <c r="C101" s="16" t="s">
        <v>52</v>
      </c>
      <c r="D101" s="16" t="s">
        <v>60</v>
      </c>
      <c r="E101" s="26">
        <f>일위대가!F632</f>
        <v>0</v>
      </c>
      <c r="F101" s="26">
        <f>일위대가!H632</f>
        <v>0</v>
      </c>
      <c r="G101" s="26">
        <f>일위대가!J632</f>
        <v>0</v>
      </c>
      <c r="H101" s="26">
        <f t="shared" si="3"/>
        <v>0</v>
      </c>
      <c r="I101" s="16" t="s">
        <v>432</v>
      </c>
      <c r="J101" s="16" t="s">
        <v>52</v>
      </c>
      <c r="K101" s="16" t="s">
        <v>52</v>
      </c>
      <c r="L101" s="16" t="s">
        <v>52</v>
      </c>
      <c r="M101" s="16" t="s">
        <v>1897</v>
      </c>
      <c r="N101" s="2" t="s">
        <v>52</v>
      </c>
    </row>
    <row r="102" spans="1:14" ht="30" customHeight="1" x14ac:dyDescent="0.3">
      <c r="A102" s="16" t="s">
        <v>523</v>
      </c>
      <c r="B102" s="16" t="s">
        <v>520</v>
      </c>
      <c r="C102" s="16" t="s">
        <v>521</v>
      </c>
      <c r="D102" s="16" t="s">
        <v>82</v>
      </c>
      <c r="E102" s="26">
        <f>일위대가!F637</f>
        <v>0</v>
      </c>
      <c r="F102" s="26">
        <f>일위대가!H637</f>
        <v>0</v>
      </c>
      <c r="G102" s="26">
        <f>일위대가!J637</f>
        <v>0</v>
      </c>
      <c r="H102" s="26">
        <f t="shared" si="3"/>
        <v>0</v>
      </c>
      <c r="I102" s="16" t="s">
        <v>522</v>
      </c>
      <c r="J102" s="16" t="s">
        <v>52</v>
      </c>
      <c r="K102" s="16" t="s">
        <v>52</v>
      </c>
      <c r="L102" s="16" t="s">
        <v>52</v>
      </c>
      <c r="M102" s="16" t="s">
        <v>1905</v>
      </c>
      <c r="N102" s="2" t="s">
        <v>52</v>
      </c>
    </row>
    <row r="103" spans="1:14" ht="30" customHeight="1" x14ac:dyDescent="0.3">
      <c r="A103" s="16" t="s">
        <v>537</v>
      </c>
      <c r="B103" s="16" t="s">
        <v>534</v>
      </c>
      <c r="C103" s="16" t="s">
        <v>535</v>
      </c>
      <c r="D103" s="16" t="s">
        <v>82</v>
      </c>
      <c r="E103" s="26">
        <f>일위대가!F642</f>
        <v>0</v>
      </c>
      <c r="F103" s="26">
        <f>일위대가!H642</f>
        <v>0</v>
      </c>
      <c r="G103" s="26">
        <f>일위대가!J642</f>
        <v>0</v>
      </c>
      <c r="H103" s="26">
        <f t="shared" si="3"/>
        <v>0</v>
      </c>
      <c r="I103" s="16" t="s">
        <v>536</v>
      </c>
      <c r="J103" s="16" t="s">
        <v>52</v>
      </c>
      <c r="K103" s="16" t="s">
        <v>52</v>
      </c>
      <c r="L103" s="16" t="s">
        <v>52</v>
      </c>
      <c r="M103" s="16" t="s">
        <v>52</v>
      </c>
      <c r="N103" s="2" t="s">
        <v>52</v>
      </c>
    </row>
    <row r="104" spans="1:14" ht="30" customHeight="1" x14ac:dyDescent="0.3">
      <c r="A104" s="16" t="s">
        <v>1923</v>
      </c>
      <c r="B104" s="16" t="s">
        <v>1924</v>
      </c>
      <c r="C104" s="16" t="s">
        <v>1925</v>
      </c>
      <c r="D104" s="16" t="s">
        <v>82</v>
      </c>
      <c r="E104" s="26">
        <f>일위대가!F648</f>
        <v>0</v>
      </c>
      <c r="F104" s="26">
        <f>일위대가!H648</f>
        <v>0</v>
      </c>
      <c r="G104" s="26">
        <f>일위대가!J648</f>
        <v>0</v>
      </c>
      <c r="H104" s="26">
        <f t="shared" si="3"/>
        <v>0</v>
      </c>
      <c r="I104" s="16" t="s">
        <v>1926</v>
      </c>
      <c r="J104" s="16" t="s">
        <v>52</v>
      </c>
      <c r="K104" s="16" t="s">
        <v>52</v>
      </c>
      <c r="L104" s="16" t="s">
        <v>52</v>
      </c>
      <c r="M104" s="16" t="s">
        <v>1927</v>
      </c>
      <c r="N104" s="2" t="s">
        <v>52</v>
      </c>
    </row>
    <row r="105" spans="1:14" ht="30" customHeight="1" x14ac:dyDescent="0.3">
      <c r="A105" s="16" t="s">
        <v>1328</v>
      </c>
      <c r="B105" s="16" t="s">
        <v>1325</v>
      </c>
      <c r="C105" s="16" t="s">
        <v>1326</v>
      </c>
      <c r="D105" s="16" t="s">
        <v>82</v>
      </c>
      <c r="E105" s="26">
        <f>일위대가!F654</f>
        <v>0</v>
      </c>
      <c r="F105" s="26">
        <f>일위대가!H654</f>
        <v>0</v>
      </c>
      <c r="G105" s="26">
        <f>일위대가!J654</f>
        <v>0</v>
      </c>
      <c r="H105" s="26">
        <f t="shared" si="3"/>
        <v>0</v>
      </c>
      <c r="I105" s="16" t="s">
        <v>1327</v>
      </c>
      <c r="J105" s="16" t="s">
        <v>52</v>
      </c>
      <c r="K105" s="16" t="s">
        <v>52</v>
      </c>
      <c r="L105" s="16" t="s">
        <v>52</v>
      </c>
      <c r="M105" s="16" t="s">
        <v>1932</v>
      </c>
      <c r="N105" s="2" t="s">
        <v>52</v>
      </c>
    </row>
    <row r="106" spans="1:14" ht="30" customHeight="1" x14ac:dyDescent="0.3">
      <c r="A106" s="16" t="s">
        <v>1937</v>
      </c>
      <c r="B106" s="16" t="s">
        <v>1938</v>
      </c>
      <c r="C106" s="16" t="s">
        <v>1939</v>
      </c>
      <c r="D106" s="16" t="s">
        <v>82</v>
      </c>
      <c r="E106" s="26">
        <f>일위대가!F660</f>
        <v>0</v>
      </c>
      <c r="F106" s="26">
        <f>일위대가!H660</f>
        <v>0</v>
      </c>
      <c r="G106" s="26">
        <f>일위대가!J660</f>
        <v>0</v>
      </c>
      <c r="H106" s="26">
        <f t="shared" si="3"/>
        <v>0</v>
      </c>
      <c r="I106" s="16" t="s">
        <v>1940</v>
      </c>
      <c r="J106" s="16" t="s">
        <v>52</v>
      </c>
      <c r="K106" s="16" t="s">
        <v>52</v>
      </c>
      <c r="L106" s="16" t="s">
        <v>52</v>
      </c>
      <c r="M106" s="16" t="s">
        <v>1941</v>
      </c>
      <c r="N106" s="2" t="s">
        <v>52</v>
      </c>
    </row>
    <row r="107" spans="1:14" ht="30" customHeight="1" x14ac:dyDescent="0.3">
      <c r="A107" s="16" t="s">
        <v>178</v>
      </c>
      <c r="B107" s="16" t="s">
        <v>175</v>
      </c>
      <c r="C107" s="16" t="s">
        <v>176</v>
      </c>
      <c r="D107" s="16" t="s">
        <v>82</v>
      </c>
      <c r="E107" s="26">
        <f>일위대가!F666</f>
        <v>0</v>
      </c>
      <c r="F107" s="26">
        <f>일위대가!H666</f>
        <v>0</v>
      </c>
      <c r="G107" s="26">
        <f>일위대가!J666</f>
        <v>0</v>
      </c>
      <c r="H107" s="26">
        <f t="shared" si="3"/>
        <v>0</v>
      </c>
      <c r="I107" s="16" t="s">
        <v>177</v>
      </c>
      <c r="J107" s="16" t="s">
        <v>52</v>
      </c>
      <c r="K107" s="16" t="s">
        <v>52</v>
      </c>
      <c r="L107" s="16" t="s">
        <v>52</v>
      </c>
      <c r="M107" s="16" t="s">
        <v>1941</v>
      </c>
      <c r="N107" s="2" t="s">
        <v>52</v>
      </c>
    </row>
    <row r="108" spans="1:14" ht="30" customHeight="1" x14ac:dyDescent="0.3">
      <c r="A108" s="16" t="s">
        <v>1961</v>
      </c>
      <c r="B108" s="16" t="s">
        <v>1962</v>
      </c>
      <c r="C108" s="16" t="s">
        <v>1318</v>
      </c>
      <c r="D108" s="16" t="s">
        <v>97</v>
      </c>
      <c r="E108" s="26">
        <f>일위대가!F672</f>
        <v>0</v>
      </c>
      <c r="F108" s="26">
        <f>일위대가!H672</f>
        <v>0</v>
      </c>
      <c r="G108" s="26">
        <f>일위대가!J672</f>
        <v>0</v>
      </c>
      <c r="H108" s="26">
        <f t="shared" si="3"/>
        <v>0</v>
      </c>
      <c r="I108" s="16" t="s">
        <v>1963</v>
      </c>
      <c r="J108" s="16" t="s">
        <v>52</v>
      </c>
      <c r="K108" s="16" t="s">
        <v>52</v>
      </c>
      <c r="L108" s="16" t="s">
        <v>52</v>
      </c>
      <c r="M108" s="16" t="s">
        <v>1313</v>
      </c>
      <c r="N108" s="2" t="s">
        <v>52</v>
      </c>
    </row>
    <row r="109" spans="1:14" ht="30" customHeight="1" x14ac:dyDescent="0.3">
      <c r="A109" s="16" t="s">
        <v>1968</v>
      </c>
      <c r="B109" s="16" t="s">
        <v>1969</v>
      </c>
      <c r="C109" s="16" t="s">
        <v>1970</v>
      </c>
      <c r="D109" s="16" t="s">
        <v>82</v>
      </c>
      <c r="E109" s="26">
        <f>일위대가!F678</f>
        <v>0</v>
      </c>
      <c r="F109" s="26">
        <f>일위대가!H678</f>
        <v>0</v>
      </c>
      <c r="G109" s="26">
        <f>일위대가!J678</f>
        <v>0</v>
      </c>
      <c r="H109" s="26">
        <f t="shared" si="3"/>
        <v>0</v>
      </c>
      <c r="I109" s="16" t="s">
        <v>1971</v>
      </c>
      <c r="J109" s="16" t="s">
        <v>52</v>
      </c>
      <c r="K109" s="16" t="s">
        <v>52</v>
      </c>
      <c r="L109" s="16" t="s">
        <v>52</v>
      </c>
      <c r="M109" s="16" t="s">
        <v>1972</v>
      </c>
      <c r="N109" s="2" t="s">
        <v>52</v>
      </c>
    </row>
    <row r="110" spans="1:14" ht="30" customHeight="1" x14ac:dyDescent="0.3">
      <c r="A110" s="16" t="s">
        <v>1980</v>
      </c>
      <c r="B110" s="16" t="s">
        <v>1981</v>
      </c>
      <c r="C110" s="16" t="s">
        <v>1982</v>
      </c>
      <c r="D110" s="16" t="s">
        <v>82</v>
      </c>
      <c r="E110" s="26">
        <f>일위대가!F684</f>
        <v>0</v>
      </c>
      <c r="F110" s="26">
        <f>일위대가!H684</f>
        <v>0</v>
      </c>
      <c r="G110" s="26">
        <f>일위대가!J684</f>
        <v>0</v>
      </c>
      <c r="H110" s="26">
        <f t="shared" si="3"/>
        <v>0</v>
      </c>
      <c r="I110" s="16" t="s">
        <v>1983</v>
      </c>
      <c r="J110" s="16" t="s">
        <v>52</v>
      </c>
      <c r="K110" s="16" t="s">
        <v>52</v>
      </c>
      <c r="L110" s="16" t="s">
        <v>52</v>
      </c>
      <c r="M110" s="16" t="s">
        <v>1984</v>
      </c>
      <c r="N110" s="2" t="s">
        <v>52</v>
      </c>
    </row>
    <row r="111" spans="1:14" ht="30" customHeight="1" x14ac:dyDescent="0.3">
      <c r="A111" s="16" t="s">
        <v>1990</v>
      </c>
      <c r="B111" s="16" t="s">
        <v>1991</v>
      </c>
      <c r="C111" s="16" t="s">
        <v>1982</v>
      </c>
      <c r="D111" s="16" t="s">
        <v>82</v>
      </c>
      <c r="E111" s="26">
        <f>일위대가!F690</f>
        <v>0</v>
      </c>
      <c r="F111" s="26">
        <f>일위대가!H690</f>
        <v>0</v>
      </c>
      <c r="G111" s="26">
        <f>일위대가!J690</f>
        <v>0</v>
      </c>
      <c r="H111" s="26">
        <f t="shared" si="3"/>
        <v>0</v>
      </c>
      <c r="I111" s="16" t="s">
        <v>1992</v>
      </c>
      <c r="J111" s="16" t="s">
        <v>52</v>
      </c>
      <c r="K111" s="16" t="s">
        <v>52</v>
      </c>
      <c r="L111" s="16" t="s">
        <v>52</v>
      </c>
      <c r="M111" s="16" t="s">
        <v>1984</v>
      </c>
      <c r="N111" s="2" t="s">
        <v>52</v>
      </c>
    </row>
    <row r="112" spans="1:14" ht="30" customHeight="1" x14ac:dyDescent="0.3">
      <c r="A112" s="16" t="s">
        <v>814</v>
      </c>
      <c r="B112" s="16" t="s">
        <v>163</v>
      </c>
      <c r="C112" s="16" t="s">
        <v>812</v>
      </c>
      <c r="D112" s="16" t="s">
        <v>82</v>
      </c>
      <c r="E112" s="26">
        <f>일위대가!F696</f>
        <v>0</v>
      </c>
      <c r="F112" s="26">
        <f>일위대가!H696</f>
        <v>0</v>
      </c>
      <c r="G112" s="26">
        <f>일위대가!J696</f>
        <v>0</v>
      </c>
      <c r="H112" s="26">
        <f t="shared" si="3"/>
        <v>0</v>
      </c>
      <c r="I112" s="16" t="s">
        <v>813</v>
      </c>
      <c r="J112" s="16" t="s">
        <v>52</v>
      </c>
      <c r="K112" s="16" t="s">
        <v>52</v>
      </c>
      <c r="L112" s="16" t="s">
        <v>52</v>
      </c>
      <c r="M112" s="16" t="s">
        <v>1984</v>
      </c>
      <c r="N112" s="2" t="s">
        <v>52</v>
      </c>
    </row>
    <row r="113" spans="1:14" ht="30" customHeight="1" x14ac:dyDescent="0.3">
      <c r="A113" s="16" t="s">
        <v>166</v>
      </c>
      <c r="B113" s="16" t="s">
        <v>163</v>
      </c>
      <c r="C113" s="16" t="s">
        <v>164</v>
      </c>
      <c r="D113" s="16" t="s">
        <v>82</v>
      </c>
      <c r="E113" s="26">
        <f>일위대가!F702</f>
        <v>0</v>
      </c>
      <c r="F113" s="26">
        <f>일위대가!H702</f>
        <v>0</v>
      </c>
      <c r="G113" s="26">
        <f>일위대가!J702</f>
        <v>0</v>
      </c>
      <c r="H113" s="26">
        <f t="shared" si="3"/>
        <v>0</v>
      </c>
      <c r="I113" s="16" t="s">
        <v>165</v>
      </c>
      <c r="J113" s="16" t="s">
        <v>52</v>
      </c>
      <c r="K113" s="16" t="s">
        <v>52</v>
      </c>
      <c r="L113" s="16" t="s">
        <v>52</v>
      </c>
      <c r="M113" s="16" t="s">
        <v>1984</v>
      </c>
      <c r="N113" s="2" t="s">
        <v>52</v>
      </c>
    </row>
    <row r="114" spans="1:14" ht="30" customHeight="1" x14ac:dyDescent="0.3">
      <c r="A114" s="16" t="s">
        <v>2009</v>
      </c>
      <c r="B114" s="16" t="s">
        <v>2010</v>
      </c>
      <c r="C114" s="16" t="s">
        <v>2011</v>
      </c>
      <c r="D114" s="16" t="s">
        <v>82</v>
      </c>
      <c r="E114" s="26">
        <f>일위대가!F708</f>
        <v>0</v>
      </c>
      <c r="F114" s="26">
        <f>일위대가!H708</f>
        <v>0</v>
      </c>
      <c r="G114" s="26">
        <f>일위대가!J708</f>
        <v>0</v>
      </c>
      <c r="H114" s="26">
        <f t="shared" si="3"/>
        <v>0</v>
      </c>
      <c r="I114" s="16" t="s">
        <v>2012</v>
      </c>
      <c r="J114" s="16" t="s">
        <v>52</v>
      </c>
      <c r="K114" s="16" t="s">
        <v>52</v>
      </c>
      <c r="L114" s="16" t="s">
        <v>52</v>
      </c>
      <c r="M114" s="16" t="s">
        <v>52</v>
      </c>
      <c r="N114" s="2" t="s">
        <v>52</v>
      </c>
    </row>
    <row r="115" spans="1:14" ht="30" customHeight="1" x14ac:dyDescent="0.3">
      <c r="A115" s="16" t="s">
        <v>2024</v>
      </c>
      <c r="B115" s="16" t="s">
        <v>2025</v>
      </c>
      <c r="C115" s="16" t="s">
        <v>2026</v>
      </c>
      <c r="D115" s="16" t="s">
        <v>82</v>
      </c>
      <c r="E115" s="26">
        <f>일위대가!F714</f>
        <v>0</v>
      </c>
      <c r="F115" s="26">
        <f>일위대가!H714</f>
        <v>0</v>
      </c>
      <c r="G115" s="26">
        <f>일위대가!J714</f>
        <v>0</v>
      </c>
      <c r="H115" s="26">
        <f t="shared" si="3"/>
        <v>0</v>
      </c>
      <c r="I115" s="16" t="s">
        <v>2027</v>
      </c>
      <c r="J115" s="16" t="s">
        <v>52</v>
      </c>
      <c r="K115" s="16" t="s">
        <v>52</v>
      </c>
      <c r="L115" s="16" t="s">
        <v>52</v>
      </c>
      <c r="M115" s="16" t="s">
        <v>2028</v>
      </c>
      <c r="N115" s="2" t="s">
        <v>52</v>
      </c>
    </row>
    <row r="116" spans="1:14" ht="30" customHeight="1" x14ac:dyDescent="0.3">
      <c r="A116" s="16" t="s">
        <v>1385</v>
      </c>
      <c r="B116" s="16" t="s">
        <v>1382</v>
      </c>
      <c r="C116" s="16" t="s">
        <v>1383</v>
      </c>
      <c r="D116" s="16" t="s">
        <v>82</v>
      </c>
      <c r="E116" s="26">
        <f>일위대가!F719</f>
        <v>0</v>
      </c>
      <c r="F116" s="26">
        <f>일위대가!H719</f>
        <v>0</v>
      </c>
      <c r="G116" s="26">
        <f>일위대가!J719</f>
        <v>0</v>
      </c>
      <c r="H116" s="26">
        <f t="shared" si="3"/>
        <v>0</v>
      </c>
      <c r="I116" s="16" t="s">
        <v>1384</v>
      </c>
      <c r="J116" s="16" t="s">
        <v>52</v>
      </c>
      <c r="K116" s="16" t="s">
        <v>52</v>
      </c>
      <c r="L116" s="16" t="s">
        <v>52</v>
      </c>
      <c r="M116" s="16" t="s">
        <v>52</v>
      </c>
      <c r="N116" s="2" t="s">
        <v>52</v>
      </c>
    </row>
    <row r="117" spans="1:14" ht="30" customHeight="1" x14ac:dyDescent="0.3">
      <c r="A117" s="16" t="s">
        <v>1374</v>
      </c>
      <c r="B117" s="16" t="s">
        <v>1371</v>
      </c>
      <c r="C117" s="16" t="s">
        <v>1372</v>
      </c>
      <c r="D117" s="16" t="s">
        <v>82</v>
      </c>
      <c r="E117" s="26">
        <f>일위대가!F723</f>
        <v>0</v>
      </c>
      <c r="F117" s="26">
        <f>일위대가!H723</f>
        <v>0</v>
      </c>
      <c r="G117" s="26">
        <f>일위대가!J723</f>
        <v>0</v>
      </c>
      <c r="H117" s="26">
        <f t="shared" si="3"/>
        <v>0</v>
      </c>
      <c r="I117" s="16" t="s">
        <v>1373</v>
      </c>
      <c r="J117" s="16" t="s">
        <v>52</v>
      </c>
      <c r="K117" s="16" t="s">
        <v>52</v>
      </c>
      <c r="L117" s="16" t="s">
        <v>52</v>
      </c>
      <c r="M117" s="16" t="s">
        <v>2028</v>
      </c>
      <c r="N117" s="2" t="s">
        <v>52</v>
      </c>
    </row>
    <row r="118" spans="1:14" ht="30" customHeight="1" x14ac:dyDescent="0.3">
      <c r="A118" s="16" t="s">
        <v>1645</v>
      </c>
      <c r="B118" s="16" t="s">
        <v>1643</v>
      </c>
      <c r="C118" s="16" t="s">
        <v>1372</v>
      </c>
      <c r="D118" s="16" t="s">
        <v>82</v>
      </c>
      <c r="E118" s="26">
        <f>일위대가!F728</f>
        <v>0</v>
      </c>
      <c r="F118" s="26">
        <f>일위대가!H728</f>
        <v>0</v>
      </c>
      <c r="G118" s="26">
        <f>일위대가!J728</f>
        <v>0</v>
      </c>
      <c r="H118" s="26">
        <f t="shared" si="3"/>
        <v>0</v>
      </c>
      <c r="I118" s="16" t="s">
        <v>1644</v>
      </c>
      <c r="J118" s="16" t="s">
        <v>52</v>
      </c>
      <c r="K118" s="16" t="s">
        <v>52</v>
      </c>
      <c r="L118" s="16" t="s">
        <v>52</v>
      </c>
      <c r="M118" s="16" t="s">
        <v>2028</v>
      </c>
      <c r="N118" s="2" t="s">
        <v>52</v>
      </c>
    </row>
    <row r="119" spans="1:14" ht="30" customHeight="1" x14ac:dyDescent="0.3">
      <c r="A119" s="16" t="s">
        <v>2053</v>
      </c>
      <c r="B119" s="16" t="s">
        <v>2054</v>
      </c>
      <c r="C119" s="16" t="s">
        <v>2055</v>
      </c>
      <c r="D119" s="16" t="s">
        <v>82</v>
      </c>
      <c r="E119" s="26">
        <f>일위대가!F736</f>
        <v>0</v>
      </c>
      <c r="F119" s="26">
        <f>일위대가!H736</f>
        <v>0</v>
      </c>
      <c r="G119" s="26">
        <f>일위대가!J736</f>
        <v>0</v>
      </c>
      <c r="H119" s="26">
        <f t="shared" si="3"/>
        <v>0</v>
      </c>
      <c r="I119" s="16" t="s">
        <v>2056</v>
      </c>
      <c r="J119" s="16" t="s">
        <v>52</v>
      </c>
      <c r="K119" s="16" t="s">
        <v>52</v>
      </c>
      <c r="L119" s="16" t="s">
        <v>52</v>
      </c>
      <c r="M119" s="16" t="s">
        <v>2057</v>
      </c>
      <c r="N119" s="2" t="s">
        <v>52</v>
      </c>
    </row>
    <row r="120" spans="1:14" ht="30" customHeight="1" x14ac:dyDescent="0.3">
      <c r="A120" s="16" t="s">
        <v>1390</v>
      </c>
      <c r="B120" s="16" t="s">
        <v>1387</v>
      </c>
      <c r="C120" s="16" t="s">
        <v>1388</v>
      </c>
      <c r="D120" s="16" t="s">
        <v>82</v>
      </c>
      <c r="E120" s="26">
        <f>일위대가!F741</f>
        <v>0</v>
      </c>
      <c r="F120" s="26">
        <f>일위대가!H741</f>
        <v>0</v>
      </c>
      <c r="G120" s="26">
        <f>일위대가!J741</f>
        <v>0</v>
      </c>
      <c r="H120" s="26">
        <f t="shared" si="3"/>
        <v>0</v>
      </c>
      <c r="I120" s="16" t="s">
        <v>1389</v>
      </c>
      <c r="J120" s="16" t="s">
        <v>52</v>
      </c>
      <c r="K120" s="16" t="s">
        <v>52</v>
      </c>
      <c r="L120" s="16" t="s">
        <v>52</v>
      </c>
      <c r="M120" s="16" t="s">
        <v>52</v>
      </c>
      <c r="N120" s="2" t="s">
        <v>52</v>
      </c>
    </row>
    <row r="121" spans="1:14" ht="30" customHeight="1" x14ac:dyDescent="0.3">
      <c r="A121" s="16" t="s">
        <v>2072</v>
      </c>
      <c r="B121" s="16" t="s">
        <v>2073</v>
      </c>
      <c r="C121" s="16" t="s">
        <v>2074</v>
      </c>
      <c r="D121" s="16" t="s">
        <v>82</v>
      </c>
      <c r="E121" s="26">
        <f>일위대가!F746</f>
        <v>0</v>
      </c>
      <c r="F121" s="26">
        <f>일위대가!H746</f>
        <v>0</v>
      </c>
      <c r="G121" s="26">
        <f>일위대가!J746</f>
        <v>0</v>
      </c>
      <c r="H121" s="26">
        <f t="shared" si="3"/>
        <v>0</v>
      </c>
      <c r="I121" s="16" t="s">
        <v>2075</v>
      </c>
      <c r="J121" s="16" t="s">
        <v>52</v>
      </c>
      <c r="K121" s="16" t="s">
        <v>52</v>
      </c>
      <c r="L121" s="16" t="s">
        <v>52</v>
      </c>
      <c r="M121" s="16" t="s">
        <v>52</v>
      </c>
      <c r="N121" s="2" t="s">
        <v>52</v>
      </c>
    </row>
    <row r="122" spans="1:14" ht="30" customHeight="1" x14ac:dyDescent="0.3">
      <c r="A122" s="16" t="s">
        <v>2082</v>
      </c>
      <c r="B122" s="16" t="s">
        <v>2083</v>
      </c>
      <c r="C122" s="16" t="s">
        <v>2084</v>
      </c>
      <c r="D122" s="16" t="s">
        <v>82</v>
      </c>
      <c r="E122" s="26">
        <f>일위대가!F752</f>
        <v>0</v>
      </c>
      <c r="F122" s="26">
        <f>일위대가!H752</f>
        <v>0</v>
      </c>
      <c r="G122" s="26">
        <f>일위대가!J752</f>
        <v>0</v>
      </c>
      <c r="H122" s="26">
        <f t="shared" si="3"/>
        <v>0</v>
      </c>
      <c r="I122" s="16" t="s">
        <v>2085</v>
      </c>
      <c r="J122" s="16" t="s">
        <v>52</v>
      </c>
      <c r="K122" s="16" t="s">
        <v>52</v>
      </c>
      <c r="L122" s="16" t="s">
        <v>52</v>
      </c>
      <c r="M122" s="16" t="s">
        <v>52</v>
      </c>
      <c r="N122" s="2" t="s">
        <v>52</v>
      </c>
    </row>
    <row r="123" spans="1:14" ht="30" customHeight="1" x14ac:dyDescent="0.3">
      <c r="A123" s="16" t="s">
        <v>1379</v>
      </c>
      <c r="B123" s="16" t="s">
        <v>1376</v>
      </c>
      <c r="C123" s="16" t="s">
        <v>1377</v>
      </c>
      <c r="D123" s="16" t="s">
        <v>82</v>
      </c>
      <c r="E123" s="26">
        <f>일위대가!F756</f>
        <v>0</v>
      </c>
      <c r="F123" s="26">
        <f>일위대가!H756</f>
        <v>0</v>
      </c>
      <c r="G123" s="26">
        <f>일위대가!J756</f>
        <v>0</v>
      </c>
      <c r="H123" s="26">
        <f t="shared" si="3"/>
        <v>0</v>
      </c>
      <c r="I123" s="16" t="s">
        <v>1378</v>
      </c>
      <c r="J123" s="16" t="s">
        <v>52</v>
      </c>
      <c r="K123" s="16" t="s">
        <v>52</v>
      </c>
      <c r="L123" s="16" t="s">
        <v>52</v>
      </c>
      <c r="M123" s="16" t="s">
        <v>2057</v>
      </c>
      <c r="N123" s="2" t="s">
        <v>52</v>
      </c>
    </row>
    <row r="124" spans="1:14" ht="30" customHeight="1" x14ac:dyDescent="0.3">
      <c r="A124" s="16" t="s">
        <v>2097</v>
      </c>
      <c r="B124" s="16" t="s">
        <v>2054</v>
      </c>
      <c r="C124" s="16" t="s">
        <v>2098</v>
      </c>
      <c r="D124" s="16" t="s">
        <v>82</v>
      </c>
      <c r="E124" s="26">
        <f>일위대가!F761</f>
        <v>0</v>
      </c>
      <c r="F124" s="26">
        <f>일위대가!H761</f>
        <v>0</v>
      </c>
      <c r="G124" s="26">
        <f>일위대가!J761</f>
        <v>0</v>
      </c>
      <c r="H124" s="26">
        <f t="shared" si="3"/>
        <v>0</v>
      </c>
      <c r="I124" s="16" t="s">
        <v>2099</v>
      </c>
      <c r="J124" s="16" t="s">
        <v>52</v>
      </c>
      <c r="K124" s="16" t="s">
        <v>52</v>
      </c>
      <c r="L124" s="16" t="s">
        <v>52</v>
      </c>
      <c r="M124" s="16" t="s">
        <v>2057</v>
      </c>
      <c r="N124" s="2" t="s">
        <v>52</v>
      </c>
    </row>
    <row r="125" spans="1:14" ht="30" customHeight="1" x14ac:dyDescent="0.3">
      <c r="A125" s="16" t="s">
        <v>2103</v>
      </c>
      <c r="B125" s="16" t="s">
        <v>2104</v>
      </c>
      <c r="C125" s="16" t="s">
        <v>2105</v>
      </c>
      <c r="D125" s="16" t="s">
        <v>82</v>
      </c>
      <c r="E125" s="26">
        <f>일위대가!F769</f>
        <v>0</v>
      </c>
      <c r="F125" s="26">
        <f>일위대가!H769</f>
        <v>0</v>
      </c>
      <c r="G125" s="26">
        <f>일위대가!J769</f>
        <v>0</v>
      </c>
      <c r="H125" s="26">
        <f t="shared" si="3"/>
        <v>0</v>
      </c>
      <c r="I125" s="16" t="s">
        <v>2106</v>
      </c>
      <c r="J125" s="16" t="s">
        <v>52</v>
      </c>
      <c r="K125" s="16" t="s">
        <v>52</v>
      </c>
      <c r="L125" s="16" t="s">
        <v>52</v>
      </c>
      <c r="M125" s="16" t="s">
        <v>2107</v>
      </c>
      <c r="N125" s="2" t="s">
        <v>52</v>
      </c>
    </row>
    <row r="126" spans="1:14" ht="30" customHeight="1" x14ac:dyDescent="0.3">
      <c r="A126" s="16" t="s">
        <v>2112</v>
      </c>
      <c r="B126" s="16" t="s">
        <v>2113</v>
      </c>
      <c r="C126" s="16" t="s">
        <v>2114</v>
      </c>
      <c r="D126" s="16" t="s">
        <v>82</v>
      </c>
      <c r="E126" s="26">
        <f>일위대가!F773</f>
        <v>0</v>
      </c>
      <c r="F126" s="26">
        <f>일위대가!H773</f>
        <v>0</v>
      </c>
      <c r="G126" s="26">
        <f>일위대가!J773</f>
        <v>0</v>
      </c>
      <c r="H126" s="26">
        <f t="shared" si="3"/>
        <v>0</v>
      </c>
      <c r="I126" s="16" t="s">
        <v>2115</v>
      </c>
      <c r="J126" s="16" t="s">
        <v>52</v>
      </c>
      <c r="K126" s="16" t="s">
        <v>52</v>
      </c>
      <c r="L126" s="16" t="s">
        <v>52</v>
      </c>
      <c r="M126" s="16" t="s">
        <v>52</v>
      </c>
      <c r="N126" s="2" t="s">
        <v>52</v>
      </c>
    </row>
    <row r="127" spans="1:14" ht="30" customHeight="1" x14ac:dyDescent="0.3">
      <c r="A127" s="16" t="s">
        <v>2122</v>
      </c>
      <c r="B127" s="16" t="s">
        <v>2104</v>
      </c>
      <c r="C127" s="16" t="s">
        <v>2123</v>
      </c>
      <c r="D127" s="16" t="s">
        <v>82</v>
      </c>
      <c r="E127" s="26">
        <f>일위대가!F782</f>
        <v>0</v>
      </c>
      <c r="F127" s="26">
        <f>일위대가!H782</f>
        <v>0</v>
      </c>
      <c r="G127" s="26">
        <f>일위대가!J782</f>
        <v>0</v>
      </c>
      <c r="H127" s="26">
        <f t="shared" si="3"/>
        <v>0</v>
      </c>
      <c r="I127" s="16" t="s">
        <v>2124</v>
      </c>
      <c r="J127" s="16" t="s">
        <v>52</v>
      </c>
      <c r="K127" s="16" t="s">
        <v>52</v>
      </c>
      <c r="L127" s="16" t="s">
        <v>52</v>
      </c>
      <c r="M127" s="16" t="s">
        <v>2107</v>
      </c>
      <c r="N127" s="2" t="s">
        <v>52</v>
      </c>
    </row>
    <row r="128" spans="1:14" ht="30" customHeight="1" x14ac:dyDescent="0.3">
      <c r="A128" s="16" t="s">
        <v>544</v>
      </c>
      <c r="B128" s="16" t="s">
        <v>541</v>
      </c>
      <c r="C128" s="16" t="s">
        <v>542</v>
      </c>
      <c r="D128" s="16" t="s">
        <v>82</v>
      </c>
      <c r="E128" s="26">
        <f>일위대가!F788</f>
        <v>0</v>
      </c>
      <c r="F128" s="26">
        <f>일위대가!H788</f>
        <v>0</v>
      </c>
      <c r="G128" s="26">
        <f>일위대가!J788</f>
        <v>0</v>
      </c>
      <c r="H128" s="26">
        <f t="shared" si="3"/>
        <v>0</v>
      </c>
      <c r="I128" s="16" t="s">
        <v>543</v>
      </c>
      <c r="J128" s="16" t="s">
        <v>52</v>
      </c>
      <c r="K128" s="16" t="s">
        <v>52</v>
      </c>
      <c r="L128" s="16" t="s">
        <v>52</v>
      </c>
      <c r="M128" s="16" t="s">
        <v>52</v>
      </c>
      <c r="N128" s="2" t="s">
        <v>52</v>
      </c>
    </row>
    <row r="129" spans="1:14" ht="30" customHeight="1" x14ac:dyDescent="0.3">
      <c r="A129" s="16" t="s">
        <v>548</v>
      </c>
      <c r="B129" s="16" t="s">
        <v>541</v>
      </c>
      <c r="C129" s="16" t="s">
        <v>546</v>
      </c>
      <c r="D129" s="16" t="s">
        <v>82</v>
      </c>
      <c r="E129" s="26">
        <f>일위대가!F794</f>
        <v>0</v>
      </c>
      <c r="F129" s="26">
        <f>일위대가!H794</f>
        <v>0</v>
      </c>
      <c r="G129" s="26">
        <f>일위대가!J794</f>
        <v>0</v>
      </c>
      <c r="H129" s="26">
        <f t="shared" si="3"/>
        <v>0</v>
      </c>
      <c r="I129" s="16" t="s">
        <v>547</v>
      </c>
      <c r="J129" s="16" t="s">
        <v>52</v>
      </c>
      <c r="K129" s="16" t="s">
        <v>52</v>
      </c>
      <c r="L129" s="16" t="s">
        <v>52</v>
      </c>
      <c r="M129" s="16" t="s">
        <v>52</v>
      </c>
      <c r="N129" s="2" t="s">
        <v>52</v>
      </c>
    </row>
    <row r="130" spans="1:14" ht="30" customHeight="1" x14ac:dyDescent="0.3">
      <c r="A130" s="16" t="s">
        <v>2143</v>
      </c>
      <c r="B130" s="16" t="s">
        <v>2144</v>
      </c>
      <c r="C130" s="16" t="s">
        <v>2145</v>
      </c>
      <c r="D130" s="16" t="s">
        <v>82</v>
      </c>
      <c r="E130" s="26">
        <f>일위대가!F800</f>
        <v>0</v>
      </c>
      <c r="F130" s="26">
        <f>일위대가!H800</f>
        <v>0</v>
      </c>
      <c r="G130" s="26">
        <f>일위대가!J800</f>
        <v>0</v>
      </c>
      <c r="H130" s="26">
        <f t="shared" si="3"/>
        <v>0</v>
      </c>
      <c r="I130" s="16" t="s">
        <v>2146</v>
      </c>
      <c r="J130" s="16" t="s">
        <v>52</v>
      </c>
      <c r="K130" s="16" t="s">
        <v>52</v>
      </c>
      <c r="L130" s="16" t="s">
        <v>52</v>
      </c>
      <c r="M130" s="16" t="s">
        <v>2147</v>
      </c>
      <c r="N130" s="2" t="s">
        <v>52</v>
      </c>
    </row>
    <row r="131" spans="1:14" ht="30" customHeight="1" x14ac:dyDescent="0.3">
      <c r="A131" s="16" t="s">
        <v>1650</v>
      </c>
      <c r="B131" s="16" t="s">
        <v>1647</v>
      </c>
      <c r="C131" s="16" t="s">
        <v>1648</v>
      </c>
      <c r="D131" s="16" t="s">
        <v>82</v>
      </c>
      <c r="E131" s="26">
        <f>일위대가!F805</f>
        <v>0</v>
      </c>
      <c r="F131" s="26">
        <f>일위대가!H805</f>
        <v>0</v>
      </c>
      <c r="G131" s="26">
        <f>일위대가!J805</f>
        <v>0</v>
      </c>
      <c r="H131" s="26">
        <f t="shared" si="3"/>
        <v>0</v>
      </c>
      <c r="I131" s="16" t="s">
        <v>1649</v>
      </c>
      <c r="J131" s="16" t="s">
        <v>52</v>
      </c>
      <c r="K131" s="16" t="s">
        <v>52</v>
      </c>
      <c r="L131" s="16" t="s">
        <v>52</v>
      </c>
      <c r="M131" s="16" t="s">
        <v>2147</v>
      </c>
      <c r="N131" s="2" t="s">
        <v>52</v>
      </c>
    </row>
    <row r="132" spans="1:14" ht="30" customHeight="1" x14ac:dyDescent="0.3">
      <c r="A132" s="16" t="s">
        <v>200</v>
      </c>
      <c r="B132" s="16" t="s">
        <v>197</v>
      </c>
      <c r="C132" s="16" t="s">
        <v>198</v>
      </c>
      <c r="D132" s="16" t="s">
        <v>82</v>
      </c>
      <c r="E132" s="26">
        <f>일위대가!F810</f>
        <v>0</v>
      </c>
      <c r="F132" s="26">
        <f>일위대가!H810</f>
        <v>0</v>
      </c>
      <c r="G132" s="26">
        <f>일위대가!J810</f>
        <v>0</v>
      </c>
      <c r="H132" s="26">
        <f t="shared" ref="H132:H163" si="4">E132+F132+G132</f>
        <v>0</v>
      </c>
      <c r="I132" s="16" t="s">
        <v>199</v>
      </c>
      <c r="J132" s="16" t="s">
        <v>52</v>
      </c>
      <c r="K132" s="16" t="s">
        <v>52</v>
      </c>
      <c r="L132" s="16" t="s">
        <v>52</v>
      </c>
      <c r="M132" s="16" t="s">
        <v>52</v>
      </c>
      <c r="N132" s="2" t="s">
        <v>52</v>
      </c>
    </row>
    <row r="133" spans="1:14" ht="30" customHeight="1" x14ac:dyDescent="0.3">
      <c r="A133" s="16" t="s">
        <v>2166</v>
      </c>
      <c r="B133" s="16" t="s">
        <v>2167</v>
      </c>
      <c r="C133" s="16" t="s">
        <v>2168</v>
      </c>
      <c r="D133" s="16" t="s">
        <v>82</v>
      </c>
      <c r="E133" s="26">
        <f>일위대가!F816</f>
        <v>0</v>
      </c>
      <c r="F133" s="26">
        <f>일위대가!H816</f>
        <v>0</v>
      </c>
      <c r="G133" s="26">
        <f>일위대가!J816</f>
        <v>0</v>
      </c>
      <c r="H133" s="26">
        <f t="shared" si="4"/>
        <v>0</v>
      </c>
      <c r="I133" s="16" t="s">
        <v>2169</v>
      </c>
      <c r="J133" s="16" t="s">
        <v>52</v>
      </c>
      <c r="K133" s="16" t="s">
        <v>52</v>
      </c>
      <c r="L133" s="16" t="s">
        <v>52</v>
      </c>
      <c r="M133" s="16" t="s">
        <v>2170</v>
      </c>
      <c r="N133" s="2" t="s">
        <v>52</v>
      </c>
    </row>
    <row r="134" spans="1:14" ht="30" customHeight="1" x14ac:dyDescent="0.3">
      <c r="A134" s="16" t="s">
        <v>205</v>
      </c>
      <c r="B134" s="16" t="s">
        <v>202</v>
      </c>
      <c r="C134" s="16" t="s">
        <v>203</v>
      </c>
      <c r="D134" s="16" t="s">
        <v>82</v>
      </c>
      <c r="E134" s="26">
        <f>일위대가!F821</f>
        <v>0</v>
      </c>
      <c r="F134" s="26">
        <f>일위대가!H821</f>
        <v>0</v>
      </c>
      <c r="G134" s="26">
        <f>일위대가!J821</f>
        <v>0</v>
      </c>
      <c r="H134" s="26">
        <f t="shared" si="4"/>
        <v>0</v>
      </c>
      <c r="I134" s="16" t="s">
        <v>204</v>
      </c>
      <c r="J134" s="16" t="s">
        <v>52</v>
      </c>
      <c r="K134" s="16" t="s">
        <v>52</v>
      </c>
      <c r="L134" s="16" t="s">
        <v>52</v>
      </c>
      <c r="M134" s="16" t="s">
        <v>52</v>
      </c>
      <c r="N134" s="2" t="s">
        <v>52</v>
      </c>
    </row>
    <row r="135" spans="1:14" ht="30" customHeight="1" x14ac:dyDescent="0.3">
      <c r="A135" s="16" t="s">
        <v>210</v>
      </c>
      <c r="B135" s="16" t="s">
        <v>207</v>
      </c>
      <c r="C135" s="16" t="s">
        <v>208</v>
      </c>
      <c r="D135" s="16" t="s">
        <v>82</v>
      </c>
      <c r="E135" s="26">
        <f>일위대가!F826</f>
        <v>0</v>
      </c>
      <c r="F135" s="26">
        <f>일위대가!H826</f>
        <v>0</v>
      </c>
      <c r="G135" s="26">
        <f>일위대가!J826</f>
        <v>0</v>
      </c>
      <c r="H135" s="26">
        <f t="shared" si="4"/>
        <v>0</v>
      </c>
      <c r="I135" s="16" t="s">
        <v>209</v>
      </c>
      <c r="J135" s="16" t="s">
        <v>52</v>
      </c>
      <c r="K135" s="16" t="s">
        <v>52</v>
      </c>
      <c r="L135" s="16" t="s">
        <v>52</v>
      </c>
      <c r="M135" s="16" t="s">
        <v>52</v>
      </c>
      <c r="N135" s="2" t="s">
        <v>52</v>
      </c>
    </row>
    <row r="136" spans="1:14" ht="30" customHeight="1" x14ac:dyDescent="0.3">
      <c r="A136" s="16" t="s">
        <v>215</v>
      </c>
      <c r="B136" s="16" t="s">
        <v>212</v>
      </c>
      <c r="C136" s="16" t="s">
        <v>213</v>
      </c>
      <c r="D136" s="16" t="s">
        <v>82</v>
      </c>
      <c r="E136" s="26">
        <f>일위대가!F831</f>
        <v>0</v>
      </c>
      <c r="F136" s="26">
        <f>일위대가!H831</f>
        <v>0</v>
      </c>
      <c r="G136" s="26">
        <f>일위대가!J831</f>
        <v>0</v>
      </c>
      <c r="H136" s="26">
        <f t="shared" si="4"/>
        <v>0</v>
      </c>
      <c r="I136" s="16" t="s">
        <v>214</v>
      </c>
      <c r="J136" s="16" t="s">
        <v>52</v>
      </c>
      <c r="K136" s="16" t="s">
        <v>52</v>
      </c>
      <c r="L136" s="16" t="s">
        <v>52</v>
      </c>
      <c r="M136" s="16" t="s">
        <v>52</v>
      </c>
      <c r="N136" s="2" t="s">
        <v>52</v>
      </c>
    </row>
    <row r="137" spans="1:14" ht="30" customHeight="1" x14ac:dyDescent="0.3">
      <c r="A137" s="16" t="s">
        <v>219</v>
      </c>
      <c r="B137" s="16" t="s">
        <v>207</v>
      </c>
      <c r="C137" s="16" t="s">
        <v>217</v>
      </c>
      <c r="D137" s="16" t="s">
        <v>82</v>
      </c>
      <c r="E137" s="26">
        <f>일위대가!F836</f>
        <v>0</v>
      </c>
      <c r="F137" s="26">
        <f>일위대가!H836</f>
        <v>0</v>
      </c>
      <c r="G137" s="26">
        <f>일위대가!J836</f>
        <v>0</v>
      </c>
      <c r="H137" s="26">
        <f t="shared" si="4"/>
        <v>0</v>
      </c>
      <c r="I137" s="16" t="s">
        <v>218</v>
      </c>
      <c r="J137" s="16" t="s">
        <v>52</v>
      </c>
      <c r="K137" s="16" t="s">
        <v>52</v>
      </c>
      <c r="L137" s="16" t="s">
        <v>52</v>
      </c>
      <c r="M137" s="16" t="s">
        <v>52</v>
      </c>
      <c r="N137" s="2" t="s">
        <v>52</v>
      </c>
    </row>
    <row r="138" spans="1:14" ht="30" customHeight="1" x14ac:dyDescent="0.3">
      <c r="A138" s="16" t="s">
        <v>2206</v>
      </c>
      <c r="B138" s="16" t="s">
        <v>2207</v>
      </c>
      <c r="C138" s="16" t="s">
        <v>2208</v>
      </c>
      <c r="D138" s="16" t="s">
        <v>82</v>
      </c>
      <c r="E138" s="26">
        <f>일위대가!F842</f>
        <v>0</v>
      </c>
      <c r="F138" s="26">
        <f>일위대가!H842</f>
        <v>0</v>
      </c>
      <c r="G138" s="26">
        <f>일위대가!J842</f>
        <v>0</v>
      </c>
      <c r="H138" s="26">
        <f t="shared" si="4"/>
        <v>0</v>
      </c>
      <c r="I138" s="16" t="s">
        <v>2209</v>
      </c>
      <c r="J138" s="16" t="s">
        <v>52</v>
      </c>
      <c r="K138" s="16" t="s">
        <v>52</v>
      </c>
      <c r="L138" s="16" t="s">
        <v>52</v>
      </c>
      <c r="M138" s="16" t="s">
        <v>2210</v>
      </c>
      <c r="N138" s="2" t="s">
        <v>52</v>
      </c>
    </row>
    <row r="139" spans="1:14" ht="30" customHeight="1" x14ac:dyDescent="0.3">
      <c r="A139" s="16" t="s">
        <v>223</v>
      </c>
      <c r="B139" s="16" t="s">
        <v>207</v>
      </c>
      <c r="C139" s="16" t="s">
        <v>221</v>
      </c>
      <c r="D139" s="16" t="s">
        <v>82</v>
      </c>
      <c r="E139" s="26">
        <f>일위대가!F847</f>
        <v>0</v>
      </c>
      <c r="F139" s="26">
        <f>일위대가!H847</f>
        <v>0</v>
      </c>
      <c r="G139" s="26">
        <f>일위대가!J847</f>
        <v>0</v>
      </c>
      <c r="H139" s="26">
        <f t="shared" si="4"/>
        <v>0</v>
      </c>
      <c r="I139" s="16" t="s">
        <v>222</v>
      </c>
      <c r="J139" s="16" t="s">
        <v>52</v>
      </c>
      <c r="K139" s="16" t="s">
        <v>52</v>
      </c>
      <c r="L139" s="16" t="s">
        <v>52</v>
      </c>
      <c r="M139" s="16" t="s">
        <v>2215</v>
      </c>
      <c r="N139" s="2" t="s">
        <v>52</v>
      </c>
    </row>
    <row r="140" spans="1:14" ht="30" customHeight="1" x14ac:dyDescent="0.3">
      <c r="A140" s="16" t="s">
        <v>228</v>
      </c>
      <c r="B140" s="16" t="s">
        <v>225</v>
      </c>
      <c r="C140" s="16" t="s">
        <v>226</v>
      </c>
      <c r="D140" s="16" t="s">
        <v>82</v>
      </c>
      <c r="E140" s="26">
        <f>일위대가!F856</f>
        <v>0</v>
      </c>
      <c r="F140" s="26">
        <f>일위대가!H856</f>
        <v>0</v>
      </c>
      <c r="G140" s="26">
        <f>일위대가!J856</f>
        <v>0</v>
      </c>
      <c r="H140" s="26">
        <f t="shared" si="4"/>
        <v>0</v>
      </c>
      <c r="I140" s="16" t="s">
        <v>227</v>
      </c>
      <c r="J140" s="16" t="s">
        <v>52</v>
      </c>
      <c r="K140" s="16" t="s">
        <v>52</v>
      </c>
      <c r="L140" s="16" t="s">
        <v>52</v>
      </c>
      <c r="M140" s="16" t="s">
        <v>52</v>
      </c>
      <c r="N140" s="2" t="s">
        <v>52</v>
      </c>
    </row>
    <row r="141" spans="1:14" ht="30" customHeight="1" x14ac:dyDescent="0.3">
      <c r="A141" s="16" t="s">
        <v>233</v>
      </c>
      <c r="B141" s="16" t="s">
        <v>230</v>
      </c>
      <c r="C141" s="16" t="s">
        <v>231</v>
      </c>
      <c r="D141" s="16" t="s">
        <v>82</v>
      </c>
      <c r="E141" s="26">
        <f>일위대가!F861</f>
        <v>0</v>
      </c>
      <c r="F141" s="26">
        <f>일위대가!H861</f>
        <v>0</v>
      </c>
      <c r="G141" s="26">
        <f>일위대가!J861</f>
        <v>0</v>
      </c>
      <c r="H141" s="26">
        <f t="shared" si="4"/>
        <v>0</v>
      </c>
      <c r="I141" s="16" t="s">
        <v>232</v>
      </c>
      <c r="J141" s="16" t="s">
        <v>52</v>
      </c>
      <c r="K141" s="16" t="s">
        <v>52</v>
      </c>
      <c r="L141" s="16" t="s">
        <v>52</v>
      </c>
      <c r="M141" s="16" t="s">
        <v>52</v>
      </c>
      <c r="N141" s="2" t="s">
        <v>52</v>
      </c>
    </row>
    <row r="142" spans="1:14" ht="30" customHeight="1" x14ac:dyDescent="0.3">
      <c r="A142" s="16" t="s">
        <v>237</v>
      </c>
      <c r="B142" s="16" t="s">
        <v>235</v>
      </c>
      <c r="C142" s="16" t="s">
        <v>231</v>
      </c>
      <c r="D142" s="16" t="s">
        <v>82</v>
      </c>
      <c r="E142" s="26">
        <f>일위대가!F866</f>
        <v>0</v>
      </c>
      <c r="F142" s="26">
        <f>일위대가!H866</f>
        <v>0</v>
      </c>
      <c r="G142" s="26">
        <f>일위대가!J866</f>
        <v>0</v>
      </c>
      <c r="H142" s="26">
        <f t="shared" si="4"/>
        <v>0</v>
      </c>
      <c r="I142" s="16" t="s">
        <v>236</v>
      </c>
      <c r="J142" s="16" t="s">
        <v>52</v>
      </c>
      <c r="K142" s="16" t="s">
        <v>52</v>
      </c>
      <c r="L142" s="16" t="s">
        <v>52</v>
      </c>
      <c r="M142" s="16" t="s">
        <v>52</v>
      </c>
      <c r="N142" s="2" t="s">
        <v>52</v>
      </c>
    </row>
    <row r="143" spans="1:14" ht="30" customHeight="1" x14ac:dyDescent="0.3">
      <c r="A143" s="16" t="s">
        <v>2259</v>
      </c>
      <c r="B143" s="16" t="s">
        <v>2260</v>
      </c>
      <c r="C143" s="16" t="s">
        <v>2261</v>
      </c>
      <c r="D143" s="16" t="s">
        <v>82</v>
      </c>
      <c r="E143" s="26">
        <f>일위대가!F872</f>
        <v>0</v>
      </c>
      <c r="F143" s="26">
        <f>일위대가!H872</f>
        <v>0</v>
      </c>
      <c r="G143" s="26">
        <f>일위대가!J872</f>
        <v>0</v>
      </c>
      <c r="H143" s="26">
        <f t="shared" si="4"/>
        <v>0</v>
      </c>
      <c r="I143" s="16" t="s">
        <v>2262</v>
      </c>
      <c r="J143" s="16" t="s">
        <v>52</v>
      </c>
      <c r="K143" s="16" t="s">
        <v>52</v>
      </c>
      <c r="L143" s="16" t="s">
        <v>52</v>
      </c>
      <c r="M143" s="16" t="s">
        <v>52</v>
      </c>
      <c r="N143" s="2" t="s">
        <v>52</v>
      </c>
    </row>
    <row r="144" spans="1:14" ht="30" customHeight="1" x14ac:dyDescent="0.3">
      <c r="A144" s="16" t="s">
        <v>2275</v>
      </c>
      <c r="B144" s="16" t="s">
        <v>2260</v>
      </c>
      <c r="C144" s="16" t="s">
        <v>2276</v>
      </c>
      <c r="D144" s="16" t="s">
        <v>82</v>
      </c>
      <c r="E144" s="26">
        <f>일위대가!F878</f>
        <v>0</v>
      </c>
      <c r="F144" s="26">
        <f>일위대가!H878</f>
        <v>0</v>
      </c>
      <c r="G144" s="26">
        <f>일위대가!J878</f>
        <v>0</v>
      </c>
      <c r="H144" s="26">
        <f t="shared" si="4"/>
        <v>0</v>
      </c>
      <c r="I144" s="16" t="s">
        <v>2277</v>
      </c>
      <c r="J144" s="16" t="s">
        <v>52</v>
      </c>
      <c r="K144" s="16" t="s">
        <v>52</v>
      </c>
      <c r="L144" s="16" t="s">
        <v>52</v>
      </c>
      <c r="M144" s="16" t="s">
        <v>52</v>
      </c>
      <c r="N144" s="2" t="s">
        <v>52</v>
      </c>
    </row>
    <row r="145" spans="1:14" ht="30" customHeight="1" x14ac:dyDescent="0.3">
      <c r="A145" s="16" t="s">
        <v>2285</v>
      </c>
      <c r="B145" s="16" t="s">
        <v>2260</v>
      </c>
      <c r="C145" s="16" t="s">
        <v>2286</v>
      </c>
      <c r="D145" s="16" t="s">
        <v>82</v>
      </c>
      <c r="E145" s="26">
        <f>일위대가!F884</f>
        <v>0</v>
      </c>
      <c r="F145" s="26">
        <f>일위대가!H884</f>
        <v>0</v>
      </c>
      <c r="G145" s="26">
        <f>일위대가!J884</f>
        <v>0</v>
      </c>
      <c r="H145" s="26">
        <f t="shared" si="4"/>
        <v>0</v>
      </c>
      <c r="I145" s="16" t="s">
        <v>2287</v>
      </c>
      <c r="J145" s="16" t="s">
        <v>52</v>
      </c>
      <c r="K145" s="16" t="s">
        <v>52</v>
      </c>
      <c r="L145" s="16" t="s">
        <v>52</v>
      </c>
      <c r="M145" s="16" t="s">
        <v>52</v>
      </c>
      <c r="N145" s="2" t="s">
        <v>52</v>
      </c>
    </row>
    <row r="146" spans="1:14" ht="30" customHeight="1" x14ac:dyDescent="0.3">
      <c r="A146" s="16" t="s">
        <v>1826</v>
      </c>
      <c r="B146" s="16" t="s">
        <v>1823</v>
      </c>
      <c r="C146" s="16" t="s">
        <v>1824</v>
      </c>
      <c r="D146" s="16" t="s">
        <v>82</v>
      </c>
      <c r="E146" s="26">
        <f>일위대가!F891</f>
        <v>0</v>
      </c>
      <c r="F146" s="26">
        <f>일위대가!H891</f>
        <v>0</v>
      </c>
      <c r="G146" s="26">
        <f>일위대가!J891</f>
        <v>0</v>
      </c>
      <c r="H146" s="26">
        <f t="shared" si="4"/>
        <v>0</v>
      </c>
      <c r="I146" s="16" t="s">
        <v>1825</v>
      </c>
      <c r="J146" s="16" t="s">
        <v>52</v>
      </c>
      <c r="K146" s="16" t="s">
        <v>52</v>
      </c>
      <c r="L146" s="16" t="s">
        <v>52</v>
      </c>
      <c r="M146" s="16" t="s">
        <v>52</v>
      </c>
      <c r="N146" s="2" t="s">
        <v>52</v>
      </c>
    </row>
    <row r="147" spans="1:14" ht="30" customHeight="1" x14ac:dyDescent="0.3">
      <c r="A147" s="16" t="s">
        <v>242</v>
      </c>
      <c r="B147" s="16" t="s">
        <v>239</v>
      </c>
      <c r="C147" s="16" t="s">
        <v>240</v>
      </c>
      <c r="D147" s="16" t="s">
        <v>82</v>
      </c>
      <c r="E147" s="26">
        <f>일위대가!F896</f>
        <v>0</v>
      </c>
      <c r="F147" s="26">
        <f>일위대가!H896</f>
        <v>0</v>
      </c>
      <c r="G147" s="26">
        <f>일위대가!J896</f>
        <v>0</v>
      </c>
      <c r="H147" s="26">
        <f t="shared" si="4"/>
        <v>0</v>
      </c>
      <c r="I147" s="16" t="s">
        <v>241</v>
      </c>
      <c r="J147" s="16" t="s">
        <v>52</v>
      </c>
      <c r="K147" s="16" t="s">
        <v>52</v>
      </c>
      <c r="L147" s="16" t="s">
        <v>52</v>
      </c>
      <c r="M147" s="16" t="s">
        <v>52</v>
      </c>
      <c r="N147" s="2" t="s">
        <v>52</v>
      </c>
    </row>
    <row r="148" spans="1:14" ht="30" customHeight="1" x14ac:dyDescent="0.3">
      <c r="A148" s="16" t="s">
        <v>324</v>
      </c>
      <c r="B148" s="16" t="s">
        <v>322</v>
      </c>
      <c r="C148" s="16" t="s">
        <v>2936</v>
      </c>
      <c r="D148" s="16" t="s">
        <v>82</v>
      </c>
      <c r="E148" s="26">
        <f>일위대가!F902</f>
        <v>0</v>
      </c>
      <c r="F148" s="26">
        <f>일위대가!H902</f>
        <v>0</v>
      </c>
      <c r="G148" s="26">
        <f>일위대가!J902</f>
        <v>0</v>
      </c>
      <c r="H148" s="26">
        <f t="shared" si="4"/>
        <v>0</v>
      </c>
      <c r="I148" s="16" t="s">
        <v>323</v>
      </c>
      <c r="J148" s="16" t="s">
        <v>52</v>
      </c>
      <c r="K148" s="16" t="s">
        <v>52</v>
      </c>
      <c r="L148" s="16" t="s">
        <v>52</v>
      </c>
      <c r="M148" s="16" t="s">
        <v>52</v>
      </c>
      <c r="N148" s="2" t="s">
        <v>52</v>
      </c>
    </row>
    <row r="149" spans="1:14" ht="30" customHeight="1" x14ac:dyDescent="0.3">
      <c r="A149" s="16" t="s">
        <v>2315</v>
      </c>
      <c r="B149" s="16" t="s">
        <v>2316</v>
      </c>
      <c r="C149" s="16" t="s">
        <v>2317</v>
      </c>
      <c r="D149" s="16" t="s">
        <v>82</v>
      </c>
      <c r="E149" s="26">
        <f>일위대가!F907</f>
        <v>0</v>
      </c>
      <c r="F149" s="26">
        <f>일위대가!H907</f>
        <v>0</v>
      </c>
      <c r="G149" s="26">
        <f>일위대가!J907</f>
        <v>0</v>
      </c>
      <c r="H149" s="26">
        <f t="shared" si="4"/>
        <v>0</v>
      </c>
      <c r="I149" s="16" t="s">
        <v>2318</v>
      </c>
      <c r="J149" s="16" t="s">
        <v>52</v>
      </c>
      <c r="K149" s="16" t="s">
        <v>52</v>
      </c>
      <c r="L149" s="16" t="s">
        <v>52</v>
      </c>
      <c r="M149" s="16" t="s">
        <v>2319</v>
      </c>
      <c r="N149" s="2" t="s">
        <v>52</v>
      </c>
    </row>
    <row r="150" spans="1:14" ht="30" customHeight="1" x14ac:dyDescent="0.3">
      <c r="A150" s="16" t="s">
        <v>257</v>
      </c>
      <c r="B150" s="16" t="s">
        <v>254</v>
      </c>
      <c r="C150" s="16" t="s">
        <v>255</v>
      </c>
      <c r="D150" s="16" t="s">
        <v>82</v>
      </c>
      <c r="E150" s="26">
        <f>일위대가!F913</f>
        <v>0</v>
      </c>
      <c r="F150" s="26">
        <f>일위대가!H913</f>
        <v>0</v>
      </c>
      <c r="G150" s="26">
        <f>일위대가!J913</f>
        <v>0</v>
      </c>
      <c r="H150" s="26">
        <f t="shared" si="4"/>
        <v>0</v>
      </c>
      <c r="I150" s="16" t="s">
        <v>256</v>
      </c>
      <c r="J150" s="16" t="s">
        <v>52</v>
      </c>
      <c r="K150" s="16" t="s">
        <v>52</v>
      </c>
      <c r="L150" s="16" t="s">
        <v>52</v>
      </c>
      <c r="M150" s="16" t="s">
        <v>2319</v>
      </c>
      <c r="N150" s="2" t="s">
        <v>52</v>
      </c>
    </row>
    <row r="151" spans="1:14" ht="30" customHeight="1" x14ac:dyDescent="0.3">
      <c r="A151" s="16" t="s">
        <v>2335</v>
      </c>
      <c r="B151" s="16" t="s">
        <v>2336</v>
      </c>
      <c r="C151" s="16" t="s">
        <v>670</v>
      </c>
      <c r="D151" s="16" t="s">
        <v>82</v>
      </c>
      <c r="E151" s="26">
        <f>일위대가!F918</f>
        <v>0</v>
      </c>
      <c r="F151" s="26">
        <f>일위대가!H918</f>
        <v>0</v>
      </c>
      <c r="G151" s="26">
        <f>일위대가!J918</f>
        <v>0</v>
      </c>
      <c r="H151" s="26">
        <f t="shared" si="4"/>
        <v>0</v>
      </c>
      <c r="I151" s="16" t="s">
        <v>2337</v>
      </c>
      <c r="J151" s="16" t="s">
        <v>52</v>
      </c>
      <c r="K151" s="16" t="s">
        <v>52</v>
      </c>
      <c r="L151" s="16" t="s">
        <v>52</v>
      </c>
      <c r="M151" s="16" t="s">
        <v>2338</v>
      </c>
      <c r="N151" s="2" t="s">
        <v>52</v>
      </c>
    </row>
    <row r="152" spans="1:14" ht="30" customHeight="1" x14ac:dyDescent="0.3">
      <c r="A152" s="16" t="s">
        <v>262</v>
      </c>
      <c r="B152" s="16" t="s">
        <v>259</v>
      </c>
      <c r="C152" s="16" t="s">
        <v>260</v>
      </c>
      <c r="D152" s="16" t="s">
        <v>82</v>
      </c>
      <c r="E152" s="26">
        <f>일위대가!F923</f>
        <v>0</v>
      </c>
      <c r="F152" s="26">
        <f>일위대가!H923</f>
        <v>0</v>
      </c>
      <c r="G152" s="26">
        <f>일위대가!J923</f>
        <v>0</v>
      </c>
      <c r="H152" s="26">
        <f t="shared" si="4"/>
        <v>0</v>
      </c>
      <c r="I152" s="16" t="s">
        <v>261</v>
      </c>
      <c r="J152" s="16" t="s">
        <v>52</v>
      </c>
      <c r="K152" s="16" t="s">
        <v>52</v>
      </c>
      <c r="L152" s="16" t="s">
        <v>52</v>
      </c>
      <c r="M152" s="16" t="s">
        <v>2338</v>
      </c>
      <c r="N152" s="2" t="s">
        <v>52</v>
      </c>
    </row>
    <row r="153" spans="1:14" ht="30" customHeight="1" x14ac:dyDescent="0.3">
      <c r="A153" s="16" t="s">
        <v>438</v>
      </c>
      <c r="B153" s="16" t="s">
        <v>435</v>
      </c>
      <c r="C153" s="16" t="s">
        <v>436</v>
      </c>
      <c r="D153" s="16" t="s">
        <v>97</v>
      </c>
      <c r="E153" s="26">
        <f>일위대가!F930</f>
        <v>0</v>
      </c>
      <c r="F153" s="26">
        <f>일위대가!H930</f>
        <v>0</v>
      </c>
      <c r="G153" s="26">
        <f>일위대가!J930</f>
        <v>0</v>
      </c>
      <c r="H153" s="26">
        <f t="shared" si="4"/>
        <v>0</v>
      </c>
      <c r="I153" s="16" t="s">
        <v>437</v>
      </c>
      <c r="J153" s="16" t="s">
        <v>52</v>
      </c>
      <c r="K153" s="16" t="s">
        <v>52</v>
      </c>
      <c r="L153" s="16" t="s">
        <v>52</v>
      </c>
      <c r="M153" s="16" t="s">
        <v>2349</v>
      </c>
      <c r="N153" s="2" t="s">
        <v>52</v>
      </c>
    </row>
    <row r="154" spans="1:14" ht="30" customHeight="1" x14ac:dyDescent="0.3">
      <c r="A154" s="16" t="s">
        <v>403</v>
      </c>
      <c r="B154" s="16" t="s">
        <v>400</v>
      </c>
      <c r="C154" s="16" t="s">
        <v>401</v>
      </c>
      <c r="D154" s="16" t="s">
        <v>60</v>
      </c>
      <c r="E154" s="26">
        <f>일위대가!F934</f>
        <v>0</v>
      </c>
      <c r="F154" s="26">
        <f>일위대가!H934</f>
        <v>0</v>
      </c>
      <c r="G154" s="26">
        <f>일위대가!J934</f>
        <v>0</v>
      </c>
      <c r="H154" s="26">
        <f t="shared" si="4"/>
        <v>0</v>
      </c>
      <c r="I154" s="16" t="s">
        <v>402</v>
      </c>
      <c r="J154" s="16" t="s">
        <v>52</v>
      </c>
      <c r="K154" s="16" t="s">
        <v>52</v>
      </c>
      <c r="L154" s="16" t="s">
        <v>52</v>
      </c>
      <c r="M154" s="16" t="s">
        <v>52</v>
      </c>
      <c r="N154" s="2" t="s">
        <v>52</v>
      </c>
    </row>
    <row r="155" spans="1:14" ht="30" customHeight="1" x14ac:dyDescent="0.3">
      <c r="A155" s="16" t="s">
        <v>408</v>
      </c>
      <c r="B155" s="16" t="s">
        <v>405</v>
      </c>
      <c r="C155" s="16" t="s">
        <v>406</v>
      </c>
      <c r="D155" s="16" t="s">
        <v>60</v>
      </c>
      <c r="E155" s="26">
        <f>일위대가!F945</f>
        <v>0</v>
      </c>
      <c r="F155" s="26">
        <f>일위대가!H945</f>
        <v>0</v>
      </c>
      <c r="G155" s="26">
        <f>일위대가!J945</f>
        <v>0</v>
      </c>
      <c r="H155" s="26">
        <f t="shared" si="4"/>
        <v>0</v>
      </c>
      <c r="I155" s="16" t="s">
        <v>407</v>
      </c>
      <c r="J155" s="16" t="s">
        <v>52</v>
      </c>
      <c r="K155" s="16" t="s">
        <v>52</v>
      </c>
      <c r="L155" s="16" t="s">
        <v>52</v>
      </c>
      <c r="M155" s="16" t="s">
        <v>52</v>
      </c>
      <c r="N155" s="2" t="s">
        <v>52</v>
      </c>
    </row>
    <row r="156" spans="1:14" ht="30" customHeight="1" x14ac:dyDescent="0.3">
      <c r="A156" s="16" t="s">
        <v>295</v>
      </c>
      <c r="B156" s="16" t="s">
        <v>292</v>
      </c>
      <c r="C156" s="16" t="s">
        <v>293</v>
      </c>
      <c r="D156" s="16" t="s">
        <v>60</v>
      </c>
      <c r="E156" s="26">
        <f>일위대가!F951</f>
        <v>0</v>
      </c>
      <c r="F156" s="26">
        <f>일위대가!H951</f>
        <v>0</v>
      </c>
      <c r="G156" s="26">
        <f>일위대가!J951</f>
        <v>0</v>
      </c>
      <c r="H156" s="26">
        <f t="shared" si="4"/>
        <v>0</v>
      </c>
      <c r="I156" s="16" t="s">
        <v>294</v>
      </c>
      <c r="J156" s="16" t="s">
        <v>52</v>
      </c>
      <c r="K156" s="16" t="s">
        <v>52</v>
      </c>
      <c r="L156" s="16" t="s">
        <v>52</v>
      </c>
      <c r="M156" s="16" t="s">
        <v>52</v>
      </c>
      <c r="N156" s="2" t="s">
        <v>52</v>
      </c>
    </row>
    <row r="157" spans="1:14" ht="30" customHeight="1" x14ac:dyDescent="0.3">
      <c r="A157" s="16" t="s">
        <v>299</v>
      </c>
      <c r="B157" s="16" t="s">
        <v>292</v>
      </c>
      <c r="C157" s="16" t="s">
        <v>297</v>
      </c>
      <c r="D157" s="16" t="s">
        <v>60</v>
      </c>
      <c r="E157" s="26">
        <f>일위대가!F957</f>
        <v>0</v>
      </c>
      <c r="F157" s="26">
        <f>일위대가!H957</f>
        <v>0</v>
      </c>
      <c r="G157" s="26">
        <f>일위대가!J957</f>
        <v>0</v>
      </c>
      <c r="H157" s="26">
        <f t="shared" si="4"/>
        <v>0</v>
      </c>
      <c r="I157" s="16" t="s">
        <v>298</v>
      </c>
      <c r="J157" s="16" t="s">
        <v>52</v>
      </c>
      <c r="K157" s="16" t="s">
        <v>52</v>
      </c>
      <c r="L157" s="16" t="s">
        <v>52</v>
      </c>
      <c r="M157" s="16" t="s">
        <v>52</v>
      </c>
      <c r="N157" s="2" t="s">
        <v>52</v>
      </c>
    </row>
    <row r="158" spans="1:14" ht="30" customHeight="1" x14ac:dyDescent="0.3">
      <c r="A158" s="16" t="s">
        <v>555</v>
      </c>
      <c r="B158" s="16" t="s">
        <v>552</v>
      </c>
      <c r="C158" s="16" t="s">
        <v>553</v>
      </c>
      <c r="D158" s="16" t="s">
        <v>363</v>
      </c>
      <c r="E158" s="26">
        <f>일위대가!F969</f>
        <v>0</v>
      </c>
      <c r="F158" s="26">
        <f>일위대가!H969</f>
        <v>0</v>
      </c>
      <c r="G158" s="26">
        <f>일위대가!J969</f>
        <v>0</v>
      </c>
      <c r="H158" s="26">
        <f t="shared" si="4"/>
        <v>0</v>
      </c>
      <c r="I158" s="16" t="s">
        <v>554</v>
      </c>
      <c r="J158" s="16" t="s">
        <v>52</v>
      </c>
      <c r="K158" s="16" t="s">
        <v>52</v>
      </c>
      <c r="L158" s="16" t="s">
        <v>52</v>
      </c>
      <c r="M158" s="16" t="s">
        <v>52</v>
      </c>
      <c r="N158" s="2" t="s">
        <v>52</v>
      </c>
    </row>
    <row r="159" spans="1:14" ht="30" customHeight="1" x14ac:dyDescent="0.3">
      <c r="A159" s="16" t="s">
        <v>560</v>
      </c>
      <c r="B159" s="16" t="s">
        <v>557</v>
      </c>
      <c r="C159" s="16" t="s">
        <v>558</v>
      </c>
      <c r="D159" s="16" t="s">
        <v>363</v>
      </c>
      <c r="E159" s="26">
        <f>일위대가!F980</f>
        <v>0</v>
      </c>
      <c r="F159" s="26">
        <f>일위대가!H980</f>
        <v>0</v>
      </c>
      <c r="G159" s="26">
        <f>일위대가!J980</f>
        <v>0</v>
      </c>
      <c r="H159" s="26">
        <f t="shared" si="4"/>
        <v>0</v>
      </c>
      <c r="I159" s="16" t="s">
        <v>559</v>
      </c>
      <c r="J159" s="16" t="s">
        <v>52</v>
      </c>
      <c r="K159" s="16" t="s">
        <v>52</v>
      </c>
      <c r="L159" s="16" t="s">
        <v>52</v>
      </c>
      <c r="M159" s="16" t="s">
        <v>52</v>
      </c>
      <c r="N159" s="2" t="s">
        <v>52</v>
      </c>
    </row>
    <row r="160" spans="1:14" ht="30" customHeight="1" x14ac:dyDescent="0.3">
      <c r="A160" s="16" t="s">
        <v>819</v>
      </c>
      <c r="B160" s="16" t="s">
        <v>816</v>
      </c>
      <c r="C160" s="16" t="s">
        <v>817</v>
      </c>
      <c r="D160" s="16" t="s">
        <v>363</v>
      </c>
      <c r="E160" s="26">
        <f>일위대가!F986</f>
        <v>0</v>
      </c>
      <c r="F160" s="26">
        <f>일위대가!H986</f>
        <v>0</v>
      </c>
      <c r="G160" s="26">
        <f>일위대가!J986</f>
        <v>0</v>
      </c>
      <c r="H160" s="26">
        <f t="shared" si="4"/>
        <v>0</v>
      </c>
      <c r="I160" s="16" t="s">
        <v>818</v>
      </c>
      <c r="J160" s="16" t="s">
        <v>52</v>
      </c>
      <c r="K160" s="16" t="s">
        <v>52</v>
      </c>
      <c r="L160" s="16" t="s">
        <v>52</v>
      </c>
      <c r="M160" s="16" t="s">
        <v>52</v>
      </c>
      <c r="N160" s="2" t="s">
        <v>52</v>
      </c>
    </row>
    <row r="161" spans="1:14" ht="30" customHeight="1" x14ac:dyDescent="0.3">
      <c r="A161" s="16" t="s">
        <v>622</v>
      </c>
      <c r="B161" s="16" t="s">
        <v>619</v>
      </c>
      <c r="C161" s="16" t="s">
        <v>620</v>
      </c>
      <c r="D161" s="16" t="s">
        <v>97</v>
      </c>
      <c r="E161" s="26">
        <f>일위대가!F993</f>
        <v>0</v>
      </c>
      <c r="F161" s="26">
        <f>일위대가!H993</f>
        <v>0</v>
      </c>
      <c r="G161" s="26">
        <f>일위대가!J993</f>
        <v>0</v>
      </c>
      <c r="H161" s="26">
        <f t="shared" si="4"/>
        <v>0</v>
      </c>
      <c r="I161" s="16" t="s">
        <v>621</v>
      </c>
      <c r="J161" s="16" t="s">
        <v>52</v>
      </c>
      <c r="K161" s="16" t="s">
        <v>52</v>
      </c>
      <c r="L161" s="16" t="s">
        <v>52</v>
      </c>
      <c r="M161" s="16" t="s">
        <v>2422</v>
      </c>
      <c r="N161" s="2" t="s">
        <v>52</v>
      </c>
    </row>
    <row r="162" spans="1:14" ht="30" customHeight="1" x14ac:dyDescent="0.3">
      <c r="A162" s="16" t="s">
        <v>626</v>
      </c>
      <c r="B162" s="16" t="s">
        <v>624</v>
      </c>
      <c r="C162" s="16" t="s">
        <v>52</v>
      </c>
      <c r="D162" s="16" t="s">
        <v>60</v>
      </c>
      <c r="E162" s="26">
        <f>일위대가!F999</f>
        <v>0</v>
      </c>
      <c r="F162" s="26">
        <f>일위대가!H999</f>
        <v>0</v>
      </c>
      <c r="G162" s="26">
        <f>일위대가!J999</f>
        <v>0</v>
      </c>
      <c r="H162" s="26">
        <f t="shared" si="4"/>
        <v>0</v>
      </c>
      <c r="I162" s="16" t="s">
        <v>625</v>
      </c>
      <c r="J162" s="16" t="s">
        <v>52</v>
      </c>
      <c r="K162" s="16" t="s">
        <v>52</v>
      </c>
      <c r="L162" s="16" t="s">
        <v>52</v>
      </c>
      <c r="M162" s="16" t="s">
        <v>52</v>
      </c>
      <c r="N162" s="2" t="s">
        <v>52</v>
      </c>
    </row>
    <row r="163" spans="1:14" ht="30" customHeight="1" x14ac:dyDescent="0.3">
      <c r="A163" s="16" t="s">
        <v>826</v>
      </c>
      <c r="B163" s="16" t="s">
        <v>823</v>
      </c>
      <c r="C163" s="16" t="s">
        <v>824</v>
      </c>
      <c r="D163" s="16" t="s">
        <v>82</v>
      </c>
      <c r="E163" s="26">
        <f>일위대가!F1004</f>
        <v>0</v>
      </c>
      <c r="F163" s="26">
        <f>일위대가!H1004</f>
        <v>0</v>
      </c>
      <c r="G163" s="26">
        <f>일위대가!J1004</f>
        <v>0</v>
      </c>
      <c r="H163" s="26">
        <f t="shared" si="4"/>
        <v>0</v>
      </c>
      <c r="I163" s="16" t="s">
        <v>825</v>
      </c>
      <c r="J163" s="16" t="s">
        <v>52</v>
      </c>
      <c r="K163" s="16" t="s">
        <v>52</v>
      </c>
      <c r="L163" s="16" t="s">
        <v>52</v>
      </c>
      <c r="M163" s="16" t="s">
        <v>52</v>
      </c>
      <c r="N163" s="2" t="s">
        <v>52</v>
      </c>
    </row>
    <row r="164" spans="1:14" ht="30" customHeight="1" x14ac:dyDescent="0.3">
      <c r="A164" s="16" t="s">
        <v>630</v>
      </c>
      <c r="B164" s="16" t="s">
        <v>628</v>
      </c>
      <c r="C164" s="16" t="s">
        <v>52</v>
      </c>
      <c r="D164" s="16" t="s">
        <v>82</v>
      </c>
      <c r="E164" s="26">
        <f>일위대가!F1009</f>
        <v>0</v>
      </c>
      <c r="F164" s="26">
        <f>일위대가!H1009</f>
        <v>0</v>
      </c>
      <c r="G164" s="26">
        <f>일위대가!J1009</f>
        <v>0</v>
      </c>
      <c r="H164" s="26">
        <f t="shared" ref="H164:H195" si="5">E164+F164+G164</f>
        <v>0</v>
      </c>
      <c r="I164" s="16" t="s">
        <v>629</v>
      </c>
      <c r="J164" s="16" t="s">
        <v>52</v>
      </c>
      <c r="K164" s="16" t="s">
        <v>52</v>
      </c>
      <c r="L164" s="16" t="s">
        <v>52</v>
      </c>
      <c r="M164" s="16" t="s">
        <v>2440</v>
      </c>
      <c r="N164" s="2" t="s">
        <v>52</v>
      </c>
    </row>
    <row r="165" spans="1:14" ht="30" customHeight="1" x14ac:dyDescent="0.3">
      <c r="A165" s="16" t="s">
        <v>634</v>
      </c>
      <c r="B165" s="16" t="s">
        <v>632</v>
      </c>
      <c r="C165" s="16" t="s">
        <v>52</v>
      </c>
      <c r="D165" s="16" t="s">
        <v>82</v>
      </c>
      <c r="E165" s="26">
        <f>일위대가!F1015</f>
        <v>0</v>
      </c>
      <c r="F165" s="26">
        <f>일위대가!H1015</f>
        <v>0</v>
      </c>
      <c r="G165" s="26">
        <f>일위대가!J1015</f>
        <v>0</v>
      </c>
      <c r="H165" s="26">
        <f t="shared" si="5"/>
        <v>0</v>
      </c>
      <c r="I165" s="16" t="s">
        <v>633</v>
      </c>
      <c r="J165" s="16" t="s">
        <v>52</v>
      </c>
      <c r="K165" s="16" t="s">
        <v>52</v>
      </c>
      <c r="L165" s="16" t="s">
        <v>52</v>
      </c>
      <c r="M165" s="16" t="s">
        <v>2444</v>
      </c>
      <c r="N165" s="2" t="s">
        <v>52</v>
      </c>
    </row>
    <row r="166" spans="1:14" ht="30" customHeight="1" x14ac:dyDescent="0.3">
      <c r="A166" s="16" t="s">
        <v>638</v>
      </c>
      <c r="B166" s="16" t="s">
        <v>636</v>
      </c>
      <c r="C166" s="16" t="s">
        <v>52</v>
      </c>
      <c r="D166" s="16" t="s">
        <v>82</v>
      </c>
      <c r="E166" s="26">
        <f>일위대가!F1021</f>
        <v>0</v>
      </c>
      <c r="F166" s="26">
        <f>일위대가!H1021</f>
        <v>0</v>
      </c>
      <c r="G166" s="26">
        <f>일위대가!J1021</f>
        <v>0</v>
      </c>
      <c r="H166" s="26">
        <f t="shared" si="5"/>
        <v>0</v>
      </c>
      <c r="I166" s="16" t="s">
        <v>637</v>
      </c>
      <c r="J166" s="16" t="s">
        <v>52</v>
      </c>
      <c r="K166" s="16" t="s">
        <v>52</v>
      </c>
      <c r="L166" s="16" t="s">
        <v>52</v>
      </c>
      <c r="M166" s="16" t="s">
        <v>2449</v>
      </c>
      <c r="N166" s="2" t="s">
        <v>52</v>
      </c>
    </row>
    <row r="167" spans="1:14" ht="30" customHeight="1" x14ac:dyDescent="0.3">
      <c r="A167" s="16" t="s">
        <v>642</v>
      </c>
      <c r="B167" s="16" t="s">
        <v>640</v>
      </c>
      <c r="C167" s="16" t="s">
        <v>427</v>
      </c>
      <c r="D167" s="16" t="s">
        <v>82</v>
      </c>
      <c r="E167" s="26">
        <f>일위대가!F1027</f>
        <v>0</v>
      </c>
      <c r="F167" s="26">
        <f>일위대가!H1027</f>
        <v>0</v>
      </c>
      <c r="G167" s="26">
        <f>일위대가!J1027</f>
        <v>0</v>
      </c>
      <c r="H167" s="26">
        <f t="shared" si="5"/>
        <v>0</v>
      </c>
      <c r="I167" s="16" t="s">
        <v>641</v>
      </c>
      <c r="J167" s="16" t="s">
        <v>52</v>
      </c>
      <c r="K167" s="16" t="s">
        <v>52</v>
      </c>
      <c r="L167" s="16" t="s">
        <v>52</v>
      </c>
      <c r="M167" s="16" t="s">
        <v>2454</v>
      </c>
      <c r="N167" s="2" t="s">
        <v>52</v>
      </c>
    </row>
    <row r="168" spans="1:14" ht="30" customHeight="1" x14ac:dyDescent="0.3">
      <c r="A168" s="16" t="s">
        <v>646</v>
      </c>
      <c r="B168" s="16" t="s">
        <v>644</v>
      </c>
      <c r="C168" s="16" t="s">
        <v>427</v>
      </c>
      <c r="D168" s="16" t="s">
        <v>82</v>
      </c>
      <c r="E168" s="26">
        <f>일위대가!F1033</f>
        <v>0</v>
      </c>
      <c r="F168" s="26">
        <f>일위대가!H1033</f>
        <v>0</v>
      </c>
      <c r="G168" s="26">
        <f>일위대가!J1033</f>
        <v>0</v>
      </c>
      <c r="H168" s="26">
        <f t="shared" si="5"/>
        <v>0</v>
      </c>
      <c r="I168" s="16" t="s">
        <v>645</v>
      </c>
      <c r="J168" s="16" t="s">
        <v>52</v>
      </c>
      <c r="K168" s="16" t="s">
        <v>52</v>
      </c>
      <c r="L168" s="16" t="s">
        <v>52</v>
      </c>
      <c r="M168" s="16" t="s">
        <v>2454</v>
      </c>
      <c r="N168" s="2" t="s">
        <v>52</v>
      </c>
    </row>
    <row r="169" spans="1:14" ht="30" customHeight="1" x14ac:dyDescent="0.3">
      <c r="A169" s="16" t="s">
        <v>650</v>
      </c>
      <c r="B169" s="16" t="s">
        <v>640</v>
      </c>
      <c r="C169" s="16" t="s">
        <v>648</v>
      </c>
      <c r="D169" s="16" t="s">
        <v>82</v>
      </c>
      <c r="E169" s="26">
        <f>일위대가!F1039</f>
        <v>0</v>
      </c>
      <c r="F169" s="26">
        <f>일위대가!H1039</f>
        <v>0</v>
      </c>
      <c r="G169" s="26">
        <f>일위대가!J1039</f>
        <v>0</v>
      </c>
      <c r="H169" s="26">
        <f t="shared" si="5"/>
        <v>0</v>
      </c>
      <c r="I169" s="16" t="s">
        <v>649</v>
      </c>
      <c r="J169" s="16" t="s">
        <v>52</v>
      </c>
      <c r="K169" s="16" t="s">
        <v>52</v>
      </c>
      <c r="L169" s="16" t="s">
        <v>52</v>
      </c>
      <c r="M169" s="16" t="s">
        <v>2454</v>
      </c>
      <c r="N169" s="2" t="s">
        <v>52</v>
      </c>
    </row>
    <row r="170" spans="1:14" ht="30" customHeight="1" x14ac:dyDescent="0.3">
      <c r="A170" s="16" t="s">
        <v>653</v>
      </c>
      <c r="B170" s="16" t="s">
        <v>644</v>
      </c>
      <c r="C170" s="16" t="s">
        <v>648</v>
      </c>
      <c r="D170" s="16" t="s">
        <v>82</v>
      </c>
      <c r="E170" s="26">
        <f>일위대가!F1045</f>
        <v>0</v>
      </c>
      <c r="F170" s="26">
        <f>일위대가!H1045</f>
        <v>0</v>
      </c>
      <c r="G170" s="26">
        <f>일위대가!J1045</f>
        <v>0</v>
      </c>
      <c r="H170" s="26">
        <f t="shared" si="5"/>
        <v>0</v>
      </c>
      <c r="I170" s="16" t="s">
        <v>652</v>
      </c>
      <c r="J170" s="16" t="s">
        <v>52</v>
      </c>
      <c r="K170" s="16" t="s">
        <v>52</v>
      </c>
      <c r="L170" s="16" t="s">
        <v>52</v>
      </c>
      <c r="M170" s="16" t="s">
        <v>2454</v>
      </c>
      <c r="N170" s="2" t="s">
        <v>52</v>
      </c>
    </row>
    <row r="171" spans="1:14" ht="30" customHeight="1" x14ac:dyDescent="0.3">
      <c r="A171" s="16" t="s">
        <v>657</v>
      </c>
      <c r="B171" s="16" t="s">
        <v>655</v>
      </c>
      <c r="C171" s="16" t="s">
        <v>52</v>
      </c>
      <c r="D171" s="16" t="s">
        <v>82</v>
      </c>
      <c r="E171" s="26">
        <f>일위대가!F1050</f>
        <v>0</v>
      </c>
      <c r="F171" s="26">
        <f>일위대가!H1050</f>
        <v>0</v>
      </c>
      <c r="G171" s="26">
        <f>일위대가!J1050</f>
        <v>0</v>
      </c>
      <c r="H171" s="26">
        <f t="shared" si="5"/>
        <v>0</v>
      </c>
      <c r="I171" s="16" t="s">
        <v>656</v>
      </c>
      <c r="J171" s="16" t="s">
        <v>52</v>
      </c>
      <c r="K171" s="16" t="s">
        <v>52</v>
      </c>
      <c r="L171" s="16" t="s">
        <v>52</v>
      </c>
      <c r="M171" s="16" t="s">
        <v>2471</v>
      </c>
      <c r="N171" s="2" t="s">
        <v>52</v>
      </c>
    </row>
    <row r="172" spans="1:14" ht="30" customHeight="1" x14ac:dyDescent="0.3">
      <c r="A172" s="16" t="s">
        <v>662</v>
      </c>
      <c r="B172" s="16" t="s">
        <v>659</v>
      </c>
      <c r="C172" s="16" t="s">
        <v>660</v>
      </c>
      <c r="D172" s="16" t="s">
        <v>82</v>
      </c>
      <c r="E172" s="26">
        <f>일위대가!F1056</f>
        <v>0</v>
      </c>
      <c r="F172" s="26">
        <f>일위대가!H1056</f>
        <v>0</v>
      </c>
      <c r="G172" s="26">
        <f>일위대가!J1056</f>
        <v>0</v>
      </c>
      <c r="H172" s="26">
        <f t="shared" si="5"/>
        <v>0</v>
      </c>
      <c r="I172" s="16" t="s">
        <v>661</v>
      </c>
      <c r="J172" s="16" t="s">
        <v>52</v>
      </c>
      <c r="K172" s="16" t="s">
        <v>52</v>
      </c>
      <c r="L172" s="16" t="s">
        <v>52</v>
      </c>
      <c r="M172" s="16" t="s">
        <v>2475</v>
      </c>
      <c r="N172" s="2" t="s">
        <v>52</v>
      </c>
    </row>
    <row r="173" spans="1:14" ht="30" customHeight="1" x14ac:dyDescent="0.3">
      <c r="A173" s="16" t="s">
        <v>667</v>
      </c>
      <c r="B173" s="16" t="s">
        <v>664</v>
      </c>
      <c r="C173" s="16" t="s">
        <v>665</v>
      </c>
      <c r="D173" s="16" t="s">
        <v>82</v>
      </c>
      <c r="E173" s="26">
        <f>일위대가!F1060</f>
        <v>0</v>
      </c>
      <c r="F173" s="26">
        <f>일위대가!H1060</f>
        <v>0</v>
      </c>
      <c r="G173" s="26">
        <f>일위대가!J1060</f>
        <v>0</v>
      </c>
      <c r="H173" s="26">
        <f t="shared" si="5"/>
        <v>0</v>
      </c>
      <c r="I173" s="16" t="s">
        <v>666</v>
      </c>
      <c r="J173" s="16" t="s">
        <v>52</v>
      </c>
      <c r="K173" s="16" t="s">
        <v>52</v>
      </c>
      <c r="L173" s="16" t="s">
        <v>52</v>
      </c>
      <c r="M173" s="16" t="s">
        <v>52</v>
      </c>
      <c r="N173" s="2" t="s">
        <v>52</v>
      </c>
    </row>
    <row r="174" spans="1:14" ht="30" customHeight="1" x14ac:dyDescent="0.3">
      <c r="A174" s="16" t="s">
        <v>672</v>
      </c>
      <c r="B174" s="16" t="s">
        <v>669</v>
      </c>
      <c r="C174" s="16" t="s">
        <v>670</v>
      </c>
      <c r="D174" s="16" t="s">
        <v>82</v>
      </c>
      <c r="E174" s="26">
        <f>일위대가!F1065</f>
        <v>0</v>
      </c>
      <c r="F174" s="26">
        <f>일위대가!H1065</f>
        <v>0</v>
      </c>
      <c r="G174" s="26">
        <f>일위대가!J1065</f>
        <v>0</v>
      </c>
      <c r="H174" s="26">
        <f t="shared" si="5"/>
        <v>0</v>
      </c>
      <c r="I174" s="16" t="s">
        <v>671</v>
      </c>
      <c r="J174" s="16" t="s">
        <v>52</v>
      </c>
      <c r="K174" s="16" t="s">
        <v>52</v>
      </c>
      <c r="L174" s="16" t="s">
        <v>52</v>
      </c>
      <c r="M174" s="16" t="s">
        <v>52</v>
      </c>
      <c r="N174" s="2" t="s">
        <v>52</v>
      </c>
    </row>
    <row r="175" spans="1:14" ht="30" customHeight="1" x14ac:dyDescent="0.3">
      <c r="A175" s="16" t="s">
        <v>677</v>
      </c>
      <c r="B175" s="16" t="s">
        <v>674</v>
      </c>
      <c r="C175" s="16" t="s">
        <v>675</v>
      </c>
      <c r="D175" s="16" t="s">
        <v>82</v>
      </c>
      <c r="E175" s="26">
        <f>일위대가!F1070</f>
        <v>0</v>
      </c>
      <c r="F175" s="26">
        <f>일위대가!H1070</f>
        <v>0</v>
      </c>
      <c r="G175" s="26">
        <f>일위대가!J1070</f>
        <v>0</v>
      </c>
      <c r="H175" s="26">
        <f t="shared" si="5"/>
        <v>0</v>
      </c>
      <c r="I175" s="16" t="s">
        <v>676</v>
      </c>
      <c r="J175" s="16" t="s">
        <v>52</v>
      </c>
      <c r="K175" s="16" t="s">
        <v>52</v>
      </c>
      <c r="L175" s="16" t="s">
        <v>52</v>
      </c>
      <c r="M175" s="16" t="s">
        <v>52</v>
      </c>
      <c r="N175" s="2" t="s">
        <v>52</v>
      </c>
    </row>
    <row r="176" spans="1:14" ht="30" customHeight="1" x14ac:dyDescent="0.3">
      <c r="A176" s="16" t="s">
        <v>681</v>
      </c>
      <c r="B176" s="16" t="s">
        <v>679</v>
      </c>
      <c r="C176" s="16" t="s">
        <v>670</v>
      </c>
      <c r="D176" s="16" t="s">
        <v>82</v>
      </c>
      <c r="E176" s="26">
        <f>일위대가!F1075</f>
        <v>0</v>
      </c>
      <c r="F176" s="26">
        <f>일위대가!H1075</f>
        <v>0</v>
      </c>
      <c r="G176" s="26">
        <f>일위대가!J1075</f>
        <v>0</v>
      </c>
      <c r="H176" s="26">
        <f t="shared" si="5"/>
        <v>0</v>
      </c>
      <c r="I176" s="16" t="s">
        <v>680</v>
      </c>
      <c r="J176" s="16" t="s">
        <v>52</v>
      </c>
      <c r="K176" s="16" t="s">
        <v>52</v>
      </c>
      <c r="L176" s="16" t="s">
        <v>52</v>
      </c>
      <c r="M176" s="16" t="s">
        <v>52</v>
      </c>
      <c r="N176" s="2" t="s">
        <v>52</v>
      </c>
    </row>
    <row r="177" spans="1:14" ht="30" customHeight="1" x14ac:dyDescent="0.3">
      <c r="A177" s="16" t="s">
        <v>685</v>
      </c>
      <c r="B177" s="16" t="s">
        <v>683</v>
      </c>
      <c r="C177" s="16" t="s">
        <v>427</v>
      </c>
      <c r="D177" s="16" t="s">
        <v>82</v>
      </c>
      <c r="E177" s="26">
        <f>일위대가!F1081</f>
        <v>0</v>
      </c>
      <c r="F177" s="26">
        <f>일위대가!H1081</f>
        <v>0</v>
      </c>
      <c r="G177" s="26">
        <f>일위대가!J1081</f>
        <v>0</v>
      </c>
      <c r="H177" s="26">
        <f t="shared" si="5"/>
        <v>0</v>
      </c>
      <c r="I177" s="16" t="s">
        <v>684</v>
      </c>
      <c r="J177" s="16" t="s">
        <v>52</v>
      </c>
      <c r="K177" s="16" t="s">
        <v>52</v>
      </c>
      <c r="L177" s="16" t="s">
        <v>52</v>
      </c>
      <c r="M177" s="16" t="s">
        <v>2492</v>
      </c>
      <c r="N177" s="2" t="s">
        <v>52</v>
      </c>
    </row>
    <row r="178" spans="1:14" ht="30" customHeight="1" x14ac:dyDescent="0.3">
      <c r="A178" s="16" t="s">
        <v>689</v>
      </c>
      <c r="B178" s="16" t="s">
        <v>669</v>
      </c>
      <c r="C178" s="16" t="s">
        <v>687</v>
      </c>
      <c r="D178" s="16" t="s">
        <v>82</v>
      </c>
      <c r="E178" s="26">
        <f>일위대가!F1086</f>
        <v>0</v>
      </c>
      <c r="F178" s="26">
        <f>일위대가!H1086</f>
        <v>0</v>
      </c>
      <c r="G178" s="26">
        <f>일위대가!J1086</f>
        <v>0</v>
      </c>
      <c r="H178" s="26">
        <f t="shared" si="5"/>
        <v>0</v>
      </c>
      <c r="I178" s="16" t="s">
        <v>688</v>
      </c>
      <c r="J178" s="16" t="s">
        <v>52</v>
      </c>
      <c r="K178" s="16" t="s">
        <v>52</v>
      </c>
      <c r="L178" s="16" t="s">
        <v>52</v>
      </c>
      <c r="M178" s="16" t="s">
        <v>52</v>
      </c>
      <c r="N178" s="2" t="s">
        <v>52</v>
      </c>
    </row>
    <row r="179" spans="1:14" ht="30" customHeight="1" x14ac:dyDescent="0.3">
      <c r="A179" s="16" t="s">
        <v>693</v>
      </c>
      <c r="B179" s="16" t="s">
        <v>691</v>
      </c>
      <c r="C179" s="16" t="s">
        <v>52</v>
      </c>
      <c r="D179" s="16" t="s">
        <v>82</v>
      </c>
      <c r="E179" s="26">
        <f>일위대가!F1091</f>
        <v>0</v>
      </c>
      <c r="F179" s="26">
        <f>일위대가!H1091</f>
        <v>0</v>
      </c>
      <c r="G179" s="26">
        <f>일위대가!J1091</f>
        <v>0</v>
      </c>
      <c r="H179" s="26">
        <f t="shared" si="5"/>
        <v>0</v>
      </c>
      <c r="I179" s="16" t="s">
        <v>692</v>
      </c>
      <c r="J179" s="16" t="s">
        <v>52</v>
      </c>
      <c r="K179" s="16" t="s">
        <v>52</v>
      </c>
      <c r="L179" s="16" t="s">
        <v>52</v>
      </c>
      <c r="M179" s="16" t="s">
        <v>52</v>
      </c>
      <c r="N179" s="2" t="s">
        <v>52</v>
      </c>
    </row>
    <row r="180" spans="1:14" ht="30" customHeight="1" x14ac:dyDescent="0.3">
      <c r="A180" s="16" t="s">
        <v>697</v>
      </c>
      <c r="B180" s="16" t="s">
        <v>695</v>
      </c>
      <c r="C180" s="16" t="s">
        <v>52</v>
      </c>
      <c r="D180" s="16" t="s">
        <v>82</v>
      </c>
      <c r="E180" s="26">
        <f>일위대가!F1096</f>
        <v>0</v>
      </c>
      <c r="F180" s="26">
        <f>일위대가!H1096</f>
        <v>0</v>
      </c>
      <c r="G180" s="26">
        <f>일위대가!J1096</f>
        <v>0</v>
      </c>
      <c r="H180" s="26">
        <f t="shared" si="5"/>
        <v>0</v>
      </c>
      <c r="I180" s="16" t="s">
        <v>696</v>
      </c>
      <c r="J180" s="16" t="s">
        <v>52</v>
      </c>
      <c r="K180" s="16" t="s">
        <v>52</v>
      </c>
      <c r="L180" s="16" t="s">
        <v>52</v>
      </c>
      <c r="M180" s="16" t="s">
        <v>52</v>
      </c>
      <c r="N180" s="2" t="s">
        <v>52</v>
      </c>
    </row>
    <row r="181" spans="1:14" ht="30" customHeight="1" x14ac:dyDescent="0.3">
      <c r="A181" s="16" t="s">
        <v>702</v>
      </c>
      <c r="B181" s="16" t="s">
        <v>699</v>
      </c>
      <c r="C181" s="16" t="s">
        <v>700</v>
      </c>
      <c r="D181" s="16" t="s">
        <v>82</v>
      </c>
      <c r="E181" s="26">
        <f>일위대가!F1100</f>
        <v>0</v>
      </c>
      <c r="F181" s="26">
        <f>일위대가!H1100</f>
        <v>0</v>
      </c>
      <c r="G181" s="26">
        <f>일위대가!J1100</f>
        <v>0</v>
      </c>
      <c r="H181" s="26">
        <f t="shared" si="5"/>
        <v>0</v>
      </c>
      <c r="I181" s="16" t="s">
        <v>701</v>
      </c>
      <c r="J181" s="16" t="s">
        <v>52</v>
      </c>
      <c r="K181" s="16" t="s">
        <v>52</v>
      </c>
      <c r="L181" s="16" t="s">
        <v>52</v>
      </c>
      <c r="M181" s="16" t="s">
        <v>52</v>
      </c>
      <c r="N181" s="2" t="s">
        <v>52</v>
      </c>
    </row>
    <row r="182" spans="1:14" ht="30" customHeight="1" x14ac:dyDescent="0.3">
      <c r="A182" s="16" t="s">
        <v>707</v>
      </c>
      <c r="B182" s="16" t="s">
        <v>704</v>
      </c>
      <c r="C182" s="16" t="s">
        <v>705</v>
      </c>
      <c r="D182" s="16" t="s">
        <v>60</v>
      </c>
      <c r="E182" s="26">
        <f>일위대가!F1104</f>
        <v>0</v>
      </c>
      <c r="F182" s="26">
        <f>일위대가!H1104</f>
        <v>0</v>
      </c>
      <c r="G182" s="26">
        <f>일위대가!J1104</f>
        <v>0</v>
      </c>
      <c r="H182" s="26">
        <f t="shared" si="5"/>
        <v>0</v>
      </c>
      <c r="I182" s="16" t="s">
        <v>706</v>
      </c>
      <c r="J182" s="16" t="s">
        <v>52</v>
      </c>
      <c r="K182" s="16" t="s">
        <v>52</v>
      </c>
      <c r="L182" s="16" t="s">
        <v>52</v>
      </c>
      <c r="M182" s="16" t="s">
        <v>52</v>
      </c>
      <c r="N182" s="2" t="s">
        <v>52</v>
      </c>
    </row>
    <row r="183" spans="1:14" ht="30" customHeight="1" x14ac:dyDescent="0.3">
      <c r="A183" s="16" t="s">
        <v>711</v>
      </c>
      <c r="B183" s="16" t="s">
        <v>709</v>
      </c>
      <c r="C183" s="16" t="s">
        <v>52</v>
      </c>
      <c r="D183" s="16" t="s">
        <v>82</v>
      </c>
      <c r="E183" s="26">
        <f>일위대가!F1109</f>
        <v>0</v>
      </c>
      <c r="F183" s="26">
        <f>일위대가!H1109</f>
        <v>0</v>
      </c>
      <c r="G183" s="26">
        <f>일위대가!J1109</f>
        <v>0</v>
      </c>
      <c r="H183" s="26">
        <f t="shared" si="5"/>
        <v>0</v>
      </c>
      <c r="I183" s="16" t="s">
        <v>710</v>
      </c>
      <c r="J183" s="16" t="s">
        <v>52</v>
      </c>
      <c r="K183" s="16" t="s">
        <v>52</v>
      </c>
      <c r="L183" s="16" t="s">
        <v>52</v>
      </c>
      <c r="M183" s="16" t="s">
        <v>52</v>
      </c>
      <c r="N183" s="2" t="s">
        <v>52</v>
      </c>
    </row>
    <row r="184" spans="1:14" ht="30" customHeight="1" x14ac:dyDescent="0.3">
      <c r="A184" s="16" t="s">
        <v>715</v>
      </c>
      <c r="B184" s="16" t="s">
        <v>713</v>
      </c>
      <c r="C184" s="16" t="s">
        <v>52</v>
      </c>
      <c r="D184" s="16" t="s">
        <v>82</v>
      </c>
      <c r="E184" s="26">
        <f>일위대가!F1114</f>
        <v>0</v>
      </c>
      <c r="F184" s="26">
        <f>일위대가!H1114</f>
        <v>0</v>
      </c>
      <c r="G184" s="26">
        <f>일위대가!J1114</f>
        <v>0</v>
      </c>
      <c r="H184" s="26">
        <f t="shared" si="5"/>
        <v>0</v>
      </c>
      <c r="I184" s="16" t="s">
        <v>714</v>
      </c>
      <c r="J184" s="16" t="s">
        <v>52</v>
      </c>
      <c r="K184" s="16" t="s">
        <v>52</v>
      </c>
      <c r="L184" s="16" t="s">
        <v>52</v>
      </c>
      <c r="M184" s="16" t="s">
        <v>52</v>
      </c>
      <c r="N184" s="2" t="s">
        <v>52</v>
      </c>
    </row>
    <row r="185" spans="1:14" ht="30" customHeight="1" x14ac:dyDescent="0.3">
      <c r="A185" s="16" t="s">
        <v>720</v>
      </c>
      <c r="B185" s="16" t="s">
        <v>717</v>
      </c>
      <c r="C185" s="16" t="s">
        <v>718</v>
      </c>
      <c r="D185" s="16" t="s">
        <v>313</v>
      </c>
      <c r="E185" s="26">
        <f>일위대가!F1120</f>
        <v>0</v>
      </c>
      <c r="F185" s="26">
        <f>일위대가!H1120</f>
        <v>0</v>
      </c>
      <c r="G185" s="26">
        <f>일위대가!J1120</f>
        <v>0</v>
      </c>
      <c r="H185" s="26">
        <f t="shared" si="5"/>
        <v>0</v>
      </c>
      <c r="I185" s="16" t="s">
        <v>719</v>
      </c>
      <c r="J185" s="16" t="s">
        <v>52</v>
      </c>
      <c r="K185" s="16" t="s">
        <v>52</v>
      </c>
      <c r="L185" s="16" t="s">
        <v>52</v>
      </c>
      <c r="M185" s="16" t="s">
        <v>52</v>
      </c>
      <c r="N185" s="2" t="s">
        <v>52</v>
      </c>
    </row>
    <row r="186" spans="1:14" ht="30" customHeight="1" x14ac:dyDescent="0.3">
      <c r="A186" s="16" t="s">
        <v>109</v>
      </c>
      <c r="B186" s="16" t="s">
        <v>106</v>
      </c>
      <c r="C186" s="16" t="s">
        <v>107</v>
      </c>
      <c r="D186" s="16" t="s">
        <v>97</v>
      </c>
      <c r="E186" s="26">
        <f>일위대가!F1130</f>
        <v>0</v>
      </c>
      <c r="F186" s="26">
        <f>일위대가!H1130</f>
        <v>0</v>
      </c>
      <c r="G186" s="26">
        <f>일위대가!J1130</f>
        <v>0</v>
      </c>
      <c r="H186" s="26">
        <f t="shared" si="5"/>
        <v>0</v>
      </c>
      <c r="I186" s="16" t="s">
        <v>108</v>
      </c>
      <c r="J186" s="16" t="s">
        <v>52</v>
      </c>
      <c r="K186" s="16" t="s">
        <v>52</v>
      </c>
      <c r="L186" s="16" t="s">
        <v>52</v>
      </c>
      <c r="M186" s="16" t="s">
        <v>2523</v>
      </c>
      <c r="N186" s="2" t="s">
        <v>52</v>
      </c>
    </row>
    <row r="187" spans="1:14" ht="30" customHeight="1" x14ac:dyDescent="0.3">
      <c r="A187" s="16" t="s">
        <v>610</v>
      </c>
      <c r="B187" s="16" t="s">
        <v>608</v>
      </c>
      <c r="C187" s="16" t="s">
        <v>107</v>
      </c>
      <c r="D187" s="16" t="s">
        <v>97</v>
      </c>
      <c r="E187" s="26">
        <f>일위대가!F1140</f>
        <v>0</v>
      </c>
      <c r="F187" s="26">
        <f>일위대가!H1140</f>
        <v>0</v>
      </c>
      <c r="G187" s="26">
        <f>일위대가!J1140</f>
        <v>0</v>
      </c>
      <c r="H187" s="26">
        <f t="shared" si="5"/>
        <v>0</v>
      </c>
      <c r="I187" s="16" t="s">
        <v>609</v>
      </c>
      <c r="J187" s="16" t="s">
        <v>52</v>
      </c>
      <c r="K187" s="16" t="s">
        <v>52</v>
      </c>
      <c r="L187" s="16" t="s">
        <v>52</v>
      </c>
      <c r="M187" s="16" t="s">
        <v>2523</v>
      </c>
      <c r="N187" s="2" t="s">
        <v>52</v>
      </c>
    </row>
    <row r="188" spans="1:14" ht="30" customHeight="1" x14ac:dyDescent="0.3">
      <c r="A188" s="16" t="s">
        <v>114</v>
      </c>
      <c r="B188" s="16" t="s">
        <v>111</v>
      </c>
      <c r="C188" s="16" t="s">
        <v>112</v>
      </c>
      <c r="D188" s="16" t="s">
        <v>97</v>
      </c>
      <c r="E188" s="26">
        <f>일위대가!F1150</f>
        <v>0</v>
      </c>
      <c r="F188" s="26">
        <f>일위대가!H1150</f>
        <v>0</v>
      </c>
      <c r="G188" s="26">
        <f>일위대가!J1150</f>
        <v>0</v>
      </c>
      <c r="H188" s="26">
        <f t="shared" si="5"/>
        <v>0</v>
      </c>
      <c r="I188" s="16" t="s">
        <v>113</v>
      </c>
      <c r="J188" s="16" t="s">
        <v>52</v>
      </c>
      <c r="K188" s="16" t="s">
        <v>52</v>
      </c>
      <c r="L188" s="16" t="s">
        <v>52</v>
      </c>
      <c r="M188" s="16" t="s">
        <v>2542</v>
      </c>
      <c r="N188" s="2" t="s">
        <v>52</v>
      </c>
    </row>
    <row r="189" spans="1:14" ht="30" customHeight="1" x14ac:dyDescent="0.3">
      <c r="A189" s="16" t="s">
        <v>615</v>
      </c>
      <c r="B189" s="16" t="s">
        <v>612</v>
      </c>
      <c r="C189" s="16" t="s">
        <v>613</v>
      </c>
      <c r="D189" s="16" t="s">
        <v>82</v>
      </c>
      <c r="E189" s="26">
        <f>일위대가!F1155</f>
        <v>0</v>
      </c>
      <c r="F189" s="26">
        <f>일위대가!H1155</f>
        <v>0</v>
      </c>
      <c r="G189" s="26">
        <f>일위대가!J1155</f>
        <v>0</v>
      </c>
      <c r="H189" s="26">
        <f t="shared" si="5"/>
        <v>0</v>
      </c>
      <c r="I189" s="16" t="s">
        <v>614</v>
      </c>
      <c r="J189" s="16" t="s">
        <v>52</v>
      </c>
      <c r="K189" s="16" t="s">
        <v>52</v>
      </c>
      <c r="L189" s="16" t="s">
        <v>52</v>
      </c>
      <c r="M189" s="16" t="s">
        <v>2553</v>
      </c>
      <c r="N189" s="2" t="s">
        <v>52</v>
      </c>
    </row>
    <row r="190" spans="1:14" ht="30" customHeight="1" x14ac:dyDescent="0.3">
      <c r="A190" s="16" t="s">
        <v>1688</v>
      </c>
      <c r="B190" s="16" t="s">
        <v>1686</v>
      </c>
      <c r="C190" s="16" t="s">
        <v>52</v>
      </c>
      <c r="D190" s="16" t="s">
        <v>500</v>
      </c>
      <c r="E190" s="26">
        <f>일위대가!F1160</f>
        <v>0</v>
      </c>
      <c r="F190" s="26">
        <f>일위대가!H1160</f>
        <v>0</v>
      </c>
      <c r="G190" s="26">
        <f>일위대가!J1160</f>
        <v>0</v>
      </c>
      <c r="H190" s="26">
        <f t="shared" si="5"/>
        <v>0</v>
      </c>
      <c r="I190" s="16" t="s">
        <v>1687</v>
      </c>
      <c r="J190" s="16" t="s">
        <v>52</v>
      </c>
      <c r="K190" s="16" t="s">
        <v>52</v>
      </c>
      <c r="L190" s="16" t="s">
        <v>52</v>
      </c>
      <c r="M190" s="16" t="s">
        <v>2560</v>
      </c>
      <c r="N190" s="2" t="s">
        <v>52</v>
      </c>
    </row>
    <row r="191" spans="1:14" ht="30" customHeight="1" x14ac:dyDescent="0.3">
      <c r="A191" s="16" t="s">
        <v>1701</v>
      </c>
      <c r="B191" s="16" t="s">
        <v>1699</v>
      </c>
      <c r="C191" s="16" t="s">
        <v>52</v>
      </c>
      <c r="D191" s="16" t="s">
        <v>500</v>
      </c>
      <c r="E191" s="26">
        <f>일위대가!F1165</f>
        <v>0</v>
      </c>
      <c r="F191" s="26">
        <f>일위대가!H1165</f>
        <v>0</v>
      </c>
      <c r="G191" s="26">
        <f>일위대가!J1165</f>
        <v>0</v>
      </c>
      <c r="H191" s="26">
        <f t="shared" si="5"/>
        <v>0</v>
      </c>
      <c r="I191" s="16" t="s">
        <v>1700</v>
      </c>
      <c r="J191" s="16" t="s">
        <v>52</v>
      </c>
      <c r="K191" s="16" t="s">
        <v>52</v>
      </c>
      <c r="L191" s="16" t="s">
        <v>52</v>
      </c>
      <c r="M191" s="16" t="s">
        <v>2567</v>
      </c>
      <c r="N191" s="2" t="s">
        <v>52</v>
      </c>
    </row>
    <row r="192" spans="1:14" ht="30" customHeight="1" x14ac:dyDescent="0.3">
      <c r="A192" s="16" t="s">
        <v>1740</v>
      </c>
      <c r="B192" s="16" t="s">
        <v>1737</v>
      </c>
      <c r="C192" s="16" t="s">
        <v>1738</v>
      </c>
      <c r="D192" s="16" t="s">
        <v>82</v>
      </c>
      <c r="E192" s="26">
        <f>일위대가!F1173</f>
        <v>0</v>
      </c>
      <c r="F192" s="26">
        <f>일위대가!H1173</f>
        <v>0</v>
      </c>
      <c r="G192" s="26">
        <f>일위대가!J1173</f>
        <v>0</v>
      </c>
      <c r="H192" s="26">
        <f t="shared" si="5"/>
        <v>0</v>
      </c>
      <c r="I192" s="16" t="s">
        <v>1739</v>
      </c>
      <c r="J192" s="16" t="s">
        <v>52</v>
      </c>
      <c r="K192" s="16" t="s">
        <v>52</v>
      </c>
      <c r="L192" s="16" t="s">
        <v>52</v>
      </c>
      <c r="M192" s="16" t="s">
        <v>52</v>
      </c>
      <c r="N192" s="2" t="s">
        <v>52</v>
      </c>
    </row>
    <row r="193" spans="1:14" ht="30" customHeight="1" x14ac:dyDescent="0.3">
      <c r="A193" s="16" t="s">
        <v>1744</v>
      </c>
      <c r="B193" s="16" t="s">
        <v>1737</v>
      </c>
      <c r="C193" s="16" t="s">
        <v>1742</v>
      </c>
      <c r="D193" s="16" t="s">
        <v>82</v>
      </c>
      <c r="E193" s="26">
        <f>일위대가!F1181</f>
        <v>0</v>
      </c>
      <c r="F193" s="26">
        <f>일위대가!H1181</f>
        <v>0</v>
      </c>
      <c r="G193" s="26">
        <f>일위대가!J1181</f>
        <v>0</v>
      </c>
      <c r="H193" s="26">
        <f t="shared" si="5"/>
        <v>0</v>
      </c>
      <c r="I193" s="16" t="s">
        <v>1743</v>
      </c>
      <c r="J193" s="16" t="s">
        <v>52</v>
      </c>
      <c r="K193" s="16" t="s">
        <v>52</v>
      </c>
      <c r="L193" s="16" t="s">
        <v>52</v>
      </c>
      <c r="M193" s="16" t="s">
        <v>52</v>
      </c>
      <c r="N193" s="2" t="s">
        <v>52</v>
      </c>
    </row>
    <row r="194" spans="1:14" ht="30" customHeight="1" x14ac:dyDescent="0.3">
      <c r="A194" s="16" t="s">
        <v>1760</v>
      </c>
      <c r="B194" s="16" t="s">
        <v>1737</v>
      </c>
      <c r="C194" s="16" t="s">
        <v>1758</v>
      </c>
      <c r="D194" s="16" t="s">
        <v>82</v>
      </c>
      <c r="E194" s="26">
        <f>일위대가!F1189</f>
        <v>0</v>
      </c>
      <c r="F194" s="26">
        <f>일위대가!H1189</f>
        <v>0</v>
      </c>
      <c r="G194" s="26">
        <f>일위대가!J1189</f>
        <v>0</v>
      </c>
      <c r="H194" s="26">
        <f t="shared" si="5"/>
        <v>0</v>
      </c>
      <c r="I194" s="16" t="s">
        <v>1759</v>
      </c>
      <c r="J194" s="16" t="s">
        <v>52</v>
      </c>
      <c r="K194" s="16" t="s">
        <v>52</v>
      </c>
      <c r="L194" s="16" t="s">
        <v>52</v>
      </c>
      <c r="M194" s="16" t="s">
        <v>52</v>
      </c>
      <c r="N194" s="2" t="s">
        <v>52</v>
      </c>
    </row>
    <row r="195" spans="1:14" ht="30" customHeight="1" x14ac:dyDescent="0.3">
      <c r="A195" s="16" t="s">
        <v>1766</v>
      </c>
      <c r="B195" s="16" t="s">
        <v>1763</v>
      </c>
      <c r="C195" s="16" t="s">
        <v>1764</v>
      </c>
      <c r="D195" s="16" t="s">
        <v>82</v>
      </c>
      <c r="E195" s="26">
        <f>일위대가!F1197</f>
        <v>0</v>
      </c>
      <c r="F195" s="26">
        <f>일위대가!H1197</f>
        <v>0</v>
      </c>
      <c r="G195" s="26">
        <f>일위대가!J1197</f>
        <v>0</v>
      </c>
      <c r="H195" s="26">
        <f t="shared" si="5"/>
        <v>0</v>
      </c>
      <c r="I195" s="16" t="s">
        <v>1765</v>
      </c>
      <c r="J195" s="16" t="s">
        <v>52</v>
      </c>
      <c r="K195" s="16" t="s">
        <v>52</v>
      </c>
      <c r="L195" s="16" t="s">
        <v>52</v>
      </c>
      <c r="M195" s="16" t="s">
        <v>52</v>
      </c>
      <c r="N195" s="2" t="s">
        <v>52</v>
      </c>
    </row>
    <row r="196" spans="1:14" ht="30" customHeight="1" x14ac:dyDescent="0.3">
      <c r="A196" s="16" t="s">
        <v>1775</v>
      </c>
      <c r="B196" s="16" t="s">
        <v>1773</v>
      </c>
      <c r="C196" s="16" t="s">
        <v>1764</v>
      </c>
      <c r="D196" s="16" t="s">
        <v>82</v>
      </c>
      <c r="E196" s="26">
        <f>일위대가!F1205</f>
        <v>0</v>
      </c>
      <c r="F196" s="26">
        <f>일위대가!H1205</f>
        <v>0</v>
      </c>
      <c r="G196" s="26">
        <f>일위대가!J1205</f>
        <v>0</v>
      </c>
      <c r="H196" s="26">
        <f t="shared" ref="H196:H202" si="6">E196+F196+G196</f>
        <v>0</v>
      </c>
      <c r="I196" s="16" t="s">
        <v>1774</v>
      </c>
      <c r="J196" s="16" t="s">
        <v>52</v>
      </c>
      <c r="K196" s="16" t="s">
        <v>52</v>
      </c>
      <c r="L196" s="16" t="s">
        <v>52</v>
      </c>
      <c r="M196" s="16" t="s">
        <v>52</v>
      </c>
      <c r="N196" s="2" t="s">
        <v>52</v>
      </c>
    </row>
    <row r="197" spans="1:14" ht="30" customHeight="1" x14ac:dyDescent="0.3">
      <c r="A197" s="16" t="s">
        <v>1799</v>
      </c>
      <c r="B197" s="16" t="s">
        <v>1796</v>
      </c>
      <c r="C197" s="16" t="s">
        <v>1797</v>
      </c>
      <c r="D197" s="16" t="s">
        <v>60</v>
      </c>
      <c r="E197" s="26">
        <f>일위대가!F1212</f>
        <v>0</v>
      </c>
      <c r="F197" s="26">
        <f>일위대가!H1212</f>
        <v>0</v>
      </c>
      <c r="G197" s="26">
        <f>일위대가!J1212</f>
        <v>0</v>
      </c>
      <c r="H197" s="26">
        <f t="shared" si="6"/>
        <v>0</v>
      </c>
      <c r="I197" s="16" t="s">
        <v>1798</v>
      </c>
      <c r="J197" s="16" t="s">
        <v>52</v>
      </c>
      <c r="K197" s="16" t="s">
        <v>52</v>
      </c>
      <c r="L197" s="16" t="s">
        <v>52</v>
      </c>
      <c r="M197" s="16" t="s">
        <v>52</v>
      </c>
      <c r="N197" s="2" t="s">
        <v>52</v>
      </c>
    </row>
    <row r="198" spans="1:14" ht="30" customHeight="1" x14ac:dyDescent="0.3">
      <c r="A198" s="16" t="s">
        <v>1675</v>
      </c>
      <c r="B198" s="16" t="s">
        <v>1672</v>
      </c>
      <c r="C198" s="16" t="s">
        <v>1673</v>
      </c>
      <c r="D198" s="16" t="s">
        <v>60</v>
      </c>
      <c r="E198" s="26">
        <f>일위대가!F1219</f>
        <v>0</v>
      </c>
      <c r="F198" s="26">
        <f>일위대가!H1219</f>
        <v>0</v>
      </c>
      <c r="G198" s="26">
        <f>일위대가!J1219</f>
        <v>0</v>
      </c>
      <c r="H198" s="26">
        <f t="shared" si="6"/>
        <v>0</v>
      </c>
      <c r="I198" s="16" t="s">
        <v>1674</v>
      </c>
      <c r="J198" s="16" t="s">
        <v>52</v>
      </c>
      <c r="K198" s="16" t="s">
        <v>52</v>
      </c>
      <c r="L198" s="16" t="s">
        <v>52</v>
      </c>
      <c r="M198" s="16" t="s">
        <v>52</v>
      </c>
      <c r="N198" s="2" t="s">
        <v>52</v>
      </c>
    </row>
    <row r="199" spans="1:14" ht="30" customHeight="1" x14ac:dyDescent="0.3">
      <c r="A199" s="16" t="s">
        <v>1790</v>
      </c>
      <c r="B199" s="16" t="s">
        <v>1672</v>
      </c>
      <c r="C199" s="16" t="s">
        <v>1788</v>
      </c>
      <c r="D199" s="16" t="s">
        <v>60</v>
      </c>
      <c r="E199" s="26">
        <f>일위대가!F1226</f>
        <v>0</v>
      </c>
      <c r="F199" s="26">
        <f>일위대가!H1226</f>
        <v>0</v>
      </c>
      <c r="G199" s="26">
        <f>일위대가!J1226</f>
        <v>0</v>
      </c>
      <c r="H199" s="26">
        <f t="shared" si="6"/>
        <v>0</v>
      </c>
      <c r="I199" s="16" t="s">
        <v>1789</v>
      </c>
      <c r="J199" s="16" t="s">
        <v>52</v>
      </c>
      <c r="K199" s="16" t="s">
        <v>52</v>
      </c>
      <c r="L199" s="16" t="s">
        <v>52</v>
      </c>
      <c r="M199" s="16" t="s">
        <v>52</v>
      </c>
      <c r="N199" s="2" t="s">
        <v>52</v>
      </c>
    </row>
    <row r="200" spans="1:14" ht="30" customHeight="1" x14ac:dyDescent="0.3">
      <c r="A200" s="16" t="s">
        <v>1785</v>
      </c>
      <c r="B200" s="16" t="s">
        <v>1672</v>
      </c>
      <c r="C200" s="16" t="s">
        <v>1783</v>
      </c>
      <c r="D200" s="16" t="s">
        <v>60</v>
      </c>
      <c r="E200" s="26">
        <f>일위대가!F1233</f>
        <v>0</v>
      </c>
      <c r="F200" s="26">
        <f>일위대가!H1233</f>
        <v>0</v>
      </c>
      <c r="G200" s="26">
        <f>일위대가!J1233</f>
        <v>0</v>
      </c>
      <c r="H200" s="26">
        <f t="shared" si="6"/>
        <v>0</v>
      </c>
      <c r="I200" s="16" t="s">
        <v>1784</v>
      </c>
      <c r="J200" s="16" t="s">
        <v>52</v>
      </c>
      <c r="K200" s="16" t="s">
        <v>52</v>
      </c>
      <c r="L200" s="16" t="s">
        <v>52</v>
      </c>
      <c r="M200" s="16" t="s">
        <v>52</v>
      </c>
      <c r="N200" s="2" t="s">
        <v>52</v>
      </c>
    </row>
    <row r="201" spans="1:14" ht="30" customHeight="1" x14ac:dyDescent="0.3">
      <c r="A201" s="16" t="s">
        <v>1780</v>
      </c>
      <c r="B201" s="16" t="s">
        <v>1672</v>
      </c>
      <c r="C201" s="16" t="s">
        <v>1778</v>
      </c>
      <c r="D201" s="16" t="s">
        <v>60</v>
      </c>
      <c r="E201" s="26">
        <f>일위대가!F1240</f>
        <v>0</v>
      </c>
      <c r="F201" s="26">
        <f>일위대가!H1240</f>
        <v>0</v>
      </c>
      <c r="G201" s="26">
        <f>일위대가!J1240</f>
        <v>0</v>
      </c>
      <c r="H201" s="26">
        <f t="shared" si="6"/>
        <v>0</v>
      </c>
      <c r="I201" s="16" t="s">
        <v>1779</v>
      </c>
      <c r="J201" s="16" t="s">
        <v>52</v>
      </c>
      <c r="K201" s="16" t="s">
        <v>52</v>
      </c>
      <c r="L201" s="16" t="s">
        <v>52</v>
      </c>
      <c r="M201" s="16" t="s">
        <v>52</v>
      </c>
      <c r="N201" s="2" t="s">
        <v>52</v>
      </c>
    </row>
    <row r="202" spans="1:14" ht="30" customHeight="1" x14ac:dyDescent="0.3">
      <c r="A202" s="16" t="s">
        <v>2358</v>
      </c>
      <c r="B202" s="16" t="s">
        <v>2355</v>
      </c>
      <c r="C202" s="16" t="s">
        <v>2356</v>
      </c>
      <c r="D202" s="16" t="s">
        <v>82</v>
      </c>
      <c r="E202" s="26">
        <f>일위대가!F1246</f>
        <v>0</v>
      </c>
      <c r="F202" s="26">
        <f>일위대가!H1246</f>
        <v>0</v>
      </c>
      <c r="G202" s="26">
        <f>일위대가!J1246</f>
        <v>0</v>
      </c>
      <c r="H202" s="26">
        <f t="shared" si="6"/>
        <v>0</v>
      </c>
      <c r="I202" s="16" t="s">
        <v>2357</v>
      </c>
      <c r="J202" s="16" t="s">
        <v>52</v>
      </c>
      <c r="K202" s="16" t="s">
        <v>52</v>
      </c>
      <c r="L202" s="16" t="s">
        <v>52</v>
      </c>
      <c r="M202" s="16" t="s">
        <v>52</v>
      </c>
      <c r="N202" s="2" t="s">
        <v>52</v>
      </c>
    </row>
  </sheetData>
  <phoneticPr fontId="1" type="noConversion"/>
  <pageMargins left="0.78740157480314965" right="0.39370078740157483" top="0.39370078740157483" bottom="0.39370078740157483" header="0" footer="0"/>
  <pageSetup paperSize="9" scale="6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Z1246"/>
  <sheetViews>
    <sheetView view="pageBreakPreview" topLeftCell="A109" zoomScale="75" zoomScaleNormal="100" zoomScaleSheetLayoutView="75" workbookViewId="0">
      <selection activeCell="D7" sqref="D7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</cols>
  <sheetData>
    <row r="1" spans="1:52" ht="30" customHeight="1" x14ac:dyDescent="0.3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52" ht="30" customHeight="1" x14ac:dyDescent="0.3">
      <c r="A2" s="51" t="s">
        <v>2</v>
      </c>
      <c r="B2" s="51" t="s">
        <v>3</v>
      </c>
      <c r="C2" s="51" t="s">
        <v>4</v>
      </c>
      <c r="D2" s="51" t="s">
        <v>5</v>
      </c>
      <c r="E2" s="51" t="s">
        <v>6</v>
      </c>
      <c r="F2" s="51"/>
      <c r="G2" s="51" t="s">
        <v>9</v>
      </c>
      <c r="H2" s="51"/>
      <c r="I2" s="51" t="s">
        <v>10</v>
      </c>
      <c r="J2" s="51"/>
      <c r="K2" s="51" t="s">
        <v>11</v>
      </c>
      <c r="L2" s="51"/>
      <c r="M2" s="51" t="s">
        <v>12</v>
      </c>
      <c r="N2" s="50" t="s">
        <v>849</v>
      </c>
      <c r="O2" s="50" t="s">
        <v>20</v>
      </c>
      <c r="P2" s="50" t="s">
        <v>22</v>
      </c>
      <c r="Q2" s="50" t="s">
        <v>23</v>
      </c>
      <c r="R2" s="50" t="s">
        <v>24</v>
      </c>
      <c r="S2" s="50" t="s">
        <v>25</v>
      </c>
      <c r="T2" s="50" t="s">
        <v>26</v>
      </c>
      <c r="U2" s="50" t="s">
        <v>27</v>
      </c>
      <c r="V2" s="50" t="s">
        <v>28</v>
      </c>
      <c r="W2" s="50" t="s">
        <v>29</v>
      </c>
      <c r="X2" s="50" t="s">
        <v>30</v>
      </c>
      <c r="Y2" s="50" t="s">
        <v>31</v>
      </c>
      <c r="Z2" s="50" t="s">
        <v>32</v>
      </c>
      <c r="AA2" s="50" t="s">
        <v>33</v>
      </c>
      <c r="AB2" s="50" t="s">
        <v>34</v>
      </c>
      <c r="AC2" s="50" t="s">
        <v>35</v>
      </c>
      <c r="AD2" s="50" t="s">
        <v>36</v>
      </c>
      <c r="AE2" s="50" t="s">
        <v>37</v>
      </c>
      <c r="AF2" s="50" t="s">
        <v>38</v>
      </c>
      <c r="AG2" s="50" t="s">
        <v>39</v>
      </c>
      <c r="AH2" s="50" t="s">
        <v>40</v>
      </c>
      <c r="AI2" s="50" t="s">
        <v>41</v>
      </c>
      <c r="AJ2" s="50" t="s">
        <v>42</v>
      </c>
      <c r="AK2" s="50" t="s">
        <v>43</v>
      </c>
      <c r="AL2" s="50" t="s">
        <v>44</v>
      </c>
      <c r="AM2" s="50" t="s">
        <v>45</v>
      </c>
      <c r="AN2" s="50" t="s">
        <v>46</v>
      </c>
      <c r="AO2" s="50" t="s">
        <v>47</v>
      </c>
      <c r="AP2" s="50" t="s">
        <v>850</v>
      </c>
      <c r="AQ2" s="50" t="s">
        <v>851</v>
      </c>
      <c r="AR2" s="50" t="s">
        <v>852</v>
      </c>
      <c r="AS2" s="50" t="s">
        <v>853</v>
      </c>
      <c r="AT2" s="50" t="s">
        <v>854</v>
      </c>
      <c r="AU2" s="50" t="s">
        <v>855</v>
      </c>
      <c r="AV2" s="50" t="s">
        <v>48</v>
      </c>
      <c r="AW2" s="50" t="s">
        <v>856</v>
      </c>
      <c r="AX2" s="1" t="s">
        <v>848</v>
      </c>
      <c r="AY2" s="1" t="s">
        <v>21</v>
      </c>
      <c r="AZ2" s="1" t="s">
        <v>857</v>
      </c>
    </row>
    <row r="3" spans="1:52" ht="30" customHeight="1" x14ac:dyDescent="0.3">
      <c r="A3" s="51"/>
      <c r="B3" s="51"/>
      <c r="C3" s="51"/>
      <c r="D3" s="51"/>
      <c r="E3" s="9" t="s">
        <v>7</v>
      </c>
      <c r="F3" s="9" t="s">
        <v>8</v>
      </c>
      <c r="G3" s="9" t="s">
        <v>7</v>
      </c>
      <c r="H3" s="9" t="s">
        <v>8</v>
      </c>
      <c r="I3" s="9" t="s">
        <v>7</v>
      </c>
      <c r="J3" s="9" t="s">
        <v>8</v>
      </c>
      <c r="K3" s="9" t="s">
        <v>7</v>
      </c>
      <c r="L3" s="9" t="s">
        <v>8</v>
      </c>
      <c r="M3" s="51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</row>
    <row r="4" spans="1:52" ht="30" customHeight="1" x14ac:dyDescent="0.3">
      <c r="A4" s="19" t="s">
        <v>858</v>
      </c>
      <c r="B4" s="20"/>
      <c r="C4" s="20"/>
      <c r="D4" s="20"/>
      <c r="E4" s="24"/>
      <c r="F4" s="27"/>
      <c r="G4" s="24"/>
      <c r="H4" s="27"/>
      <c r="I4" s="24"/>
      <c r="J4" s="27"/>
      <c r="K4" s="24"/>
      <c r="L4" s="27"/>
      <c r="M4" s="21"/>
      <c r="N4" s="1" t="s">
        <v>859</v>
      </c>
    </row>
    <row r="5" spans="1:52" ht="30" customHeight="1" x14ac:dyDescent="0.3">
      <c r="A5" s="22" t="s">
        <v>860</v>
      </c>
      <c r="B5" s="22" t="s">
        <v>861</v>
      </c>
      <c r="C5" s="22" t="s">
        <v>72</v>
      </c>
      <c r="D5" s="23">
        <v>0.20849999999999999</v>
      </c>
      <c r="E5" s="25">
        <f>단가대비표!O5</f>
        <v>0</v>
      </c>
      <c r="F5" s="28">
        <f>TRUNC(E5*D5,1)</f>
        <v>0</v>
      </c>
      <c r="G5" s="25">
        <f>단가대비표!P5</f>
        <v>0</v>
      </c>
      <c r="H5" s="28">
        <f>TRUNC(G5*D5,1)</f>
        <v>0</v>
      </c>
      <c r="I5" s="25">
        <f>단가대비표!V5</f>
        <v>0</v>
      </c>
      <c r="J5" s="28">
        <f>TRUNC(I5*D5,1)</f>
        <v>0</v>
      </c>
      <c r="K5" s="25">
        <f t="shared" ref="K5:L8" si="0">TRUNC(E5+G5+I5,1)</f>
        <v>0</v>
      </c>
      <c r="L5" s="28">
        <f t="shared" si="0"/>
        <v>0</v>
      </c>
      <c r="M5" s="22" t="s">
        <v>866</v>
      </c>
      <c r="N5" s="2" t="s">
        <v>859</v>
      </c>
      <c r="O5" s="2" t="s">
        <v>867</v>
      </c>
      <c r="P5" s="2" t="s">
        <v>64</v>
      </c>
      <c r="Q5" s="2" t="s">
        <v>64</v>
      </c>
      <c r="R5" s="2" t="s">
        <v>63</v>
      </c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2" t="s">
        <v>52</v>
      </c>
      <c r="AW5" s="2" t="s">
        <v>868</v>
      </c>
      <c r="AX5" s="2" t="s">
        <v>52</v>
      </c>
      <c r="AY5" s="2" t="s">
        <v>52</v>
      </c>
      <c r="AZ5" s="2" t="s">
        <v>52</v>
      </c>
    </row>
    <row r="6" spans="1:52" ht="30" customHeight="1" x14ac:dyDescent="0.3">
      <c r="A6" s="22" t="s">
        <v>869</v>
      </c>
      <c r="B6" s="22" t="s">
        <v>870</v>
      </c>
      <c r="C6" s="22" t="s">
        <v>871</v>
      </c>
      <c r="D6" s="23">
        <v>5</v>
      </c>
      <c r="E6" s="25">
        <f>단가대비표!O38</f>
        <v>0</v>
      </c>
      <c r="F6" s="28">
        <f>TRUNC(E6*D6,1)</f>
        <v>0</v>
      </c>
      <c r="G6" s="25">
        <f>단가대비표!P38</f>
        <v>0</v>
      </c>
      <c r="H6" s="28">
        <f>TRUNC(G6*D6,1)</f>
        <v>0</v>
      </c>
      <c r="I6" s="25">
        <f>단가대비표!V38</f>
        <v>0</v>
      </c>
      <c r="J6" s="28">
        <f>TRUNC(I6*D6,1)</f>
        <v>0</v>
      </c>
      <c r="K6" s="25">
        <f t="shared" si="0"/>
        <v>0</v>
      </c>
      <c r="L6" s="28">
        <f t="shared" si="0"/>
        <v>0</v>
      </c>
      <c r="M6" s="22" t="s">
        <v>872</v>
      </c>
      <c r="N6" s="2" t="s">
        <v>859</v>
      </c>
      <c r="O6" s="2" t="s">
        <v>873</v>
      </c>
      <c r="P6" s="2" t="s">
        <v>64</v>
      </c>
      <c r="Q6" s="2" t="s">
        <v>64</v>
      </c>
      <c r="R6" s="2" t="s">
        <v>63</v>
      </c>
      <c r="S6" s="3"/>
      <c r="T6" s="3"/>
      <c r="U6" s="3"/>
      <c r="V6" s="3">
        <v>1</v>
      </c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2" t="s">
        <v>52</v>
      </c>
      <c r="AW6" s="2" t="s">
        <v>874</v>
      </c>
      <c r="AX6" s="2" t="s">
        <v>52</v>
      </c>
      <c r="AY6" s="2" t="s">
        <v>52</v>
      </c>
      <c r="AZ6" s="2" t="s">
        <v>52</v>
      </c>
    </row>
    <row r="7" spans="1:52" ht="30" customHeight="1" x14ac:dyDescent="0.3">
      <c r="A7" s="22" t="s">
        <v>875</v>
      </c>
      <c r="B7" s="22" t="s">
        <v>876</v>
      </c>
      <c r="C7" s="22" t="s">
        <v>458</v>
      </c>
      <c r="D7" s="23">
        <v>1</v>
      </c>
      <c r="E7" s="25">
        <f>TRUNC(SUMIF(V5:V8, RIGHTB(O7, 1), F5:F8)*U7, 2)</f>
        <v>0</v>
      </c>
      <c r="F7" s="28">
        <f>TRUNC(E7*D7,1)</f>
        <v>0</v>
      </c>
      <c r="G7" s="25">
        <v>0</v>
      </c>
      <c r="H7" s="28">
        <f>TRUNC(G7*D7,1)</f>
        <v>0</v>
      </c>
      <c r="I7" s="25">
        <v>0</v>
      </c>
      <c r="J7" s="28">
        <f>TRUNC(I7*D7,1)</f>
        <v>0</v>
      </c>
      <c r="K7" s="25">
        <f t="shared" si="0"/>
        <v>0</v>
      </c>
      <c r="L7" s="28">
        <f t="shared" si="0"/>
        <v>0</v>
      </c>
      <c r="M7" s="22" t="s">
        <v>52</v>
      </c>
      <c r="N7" s="2" t="s">
        <v>859</v>
      </c>
      <c r="O7" s="2" t="s">
        <v>877</v>
      </c>
      <c r="P7" s="2" t="s">
        <v>64</v>
      </c>
      <c r="Q7" s="2" t="s">
        <v>64</v>
      </c>
      <c r="R7" s="2" t="s">
        <v>64</v>
      </c>
      <c r="S7" s="3">
        <v>0</v>
      </c>
      <c r="T7" s="3">
        <v>0</v>
      </c>
      <c r="U7" s="3">
        <v>0.21</v>
      </c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2" t="s">
        <v>52</v>
      </c>
      <c r="AW7" s="2" t="s">
        <v>878</v>
      </c>
      <c r="AX7" s="2" t="s">
        <v>52</v>
      </c>
      <c r="AY7" s="2" t="s">
        <v>52</v>
      </c>
      <c r="AZ7" s="2" t="s">
        <v>52</v>
      </c>
    </row>
    <row r="8" spans="1:52" ht="30" customHeight="1" x14ac:dyDescent="0.3">
      <c r="A8" s="22" t="s">
        <v>879</v>
      </c>
      <c r="B8" s="22" t="s">
        <v>880</v>
      </c>
      <c r="C8" s="22" t="s">
        <v>881</v>
      </c>
      <c r="D8" s="23">
        <v>1</v>
      </c>
      <c r="E8" s="25">
        <f>TRUNC(단가대비표!O178*1/8*16/12*25/20, 1)</f>
        <v>0</v>
      </c>
      <c r="F8" s="28">
        <f>TRUNC(E8*D8,1)</f>
        <v>0</v>
      </c>
      <c r="G8" s="25">
        <f>TRUNC(단가대비표!P178*1/8*16/12*25/20, 1)</f>
        <v>0</v>
      </c>
      <c r="H8" s="28">
        <f>TRUNC(G8*D8,1)</f>
        <v>0</v>
      </c>
      <c r="I8" s="25">
        <f>TRUNC(단가대비표!V178*1/8*16/12*25/20, 1)</f>
        <v>0</v>
      </c>
      <c r="J8" s="28">
        <f>TRUNC(I8*D8,1)</f>
        <v>0</v>
      </c>
      <c r="K8" s="25">
        <f t="shared" si="0"/>
        <v>0</v>
      </c>
      <c r="L8" s="28">
        <f t="shared" si="0"/>
        <v>0</v>
      </c>
      <c r="M8" s="22" t="s">
        <v>882</v>
      </c>
      <c r="N8" s="2" t="s">
        <v>859</v>
      </c>
      <c r="O8" s="2" t="s">
        <v>883</v>
      </c>
      <c r="P8" s="2" t="s">
        <v>64</v>
      </c>
      <c r="Q8" s="2" t="s">
        <v>64</v>
      </c>
      <c r="R8" s="2" t="s">
        <v>63</v>
      </c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2" t="s">
        <v>52</v>
      </c>
      <c r="AW8" s="2" t="s">
        <v>884</v>
      </c>
      <c r="AX8" s="2" t="s">
        <v>63</v>
      </c>
      <c r="AY8" s="2" t="s">
        <v>52</v>
      </c>
      <c r="AZ8" s="2" t="s">
        <v>52</v>
      </c>
    </row>
    <row r="9" spans="1:52" ht="30" customHeight="1" x14ac:dyDescent="0.3">
      <c r="A9" s="22" t="s">
        <v>885</v>
      </c>
      <c r="B9" s="22" t="s">
        <v>52</v>
      </c>
      <c r="C9" s="22" t="s">
        <v>52</v>
      </c>
      <c r="D9" s="23"/>
      <c r="E9" s="25"/>
      <c r="F9" s="28">
        <f>TRUNC(SUMIF(N5:N8, N4, F5:F8),0)</f>
        <v>0</v>
      </c>
      <c r="G9" s="25"/>
      <c r="H9" s="28">
        <f>TRUNC(SUMIF(N5:N8, N4, H5:H8),0)</f>
        <v>0</v>
      </c>
      <c r="I9" s="25"/>
      <c r="J9" s="28">
        <f>TRUNC(SUMIF(N5:N8, N4, J5:J8),0)</f>
        <v>0</v>
      </c>
      <c r="K9" s="25"/>
      <c r="L9" s="28">
        <f>F9+H9+J9</f>
        <v>0</v>
      </c>
      <c r="M9" s="22" t="s">
        <v>52</v>
      </c>
      <c r="N9" s="2" t="s">
        <v>92</v>
      </c>
      <c r="O9" s="2" t="s">
        <v>92</v>
      </c>
      <c r="P9" s="2" t="s">
        <v>52</v>
      </c>
      <c r="Q9" s="2" t="s">
        <v>52</v>
      </c>
      <c r="R9" s="2" t="s">
        <v>52</v>
      </c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2" t="s">
        <v>52</v>
      </c>
      <c r="AW9" s="2" t="s">
        <v>52</v>
      </c>
      <c r="AX9" s="2" t="s">
        <v>52</v>
      </c>
      <c r="AY9" s="2" t="s">
        <v>52</v>
      </c>
      <c r="AZ9" s="2" t="s">
        <v>52</v>
      </c>
    </row>
    <row r="10" spans="1:52" ht="30" customHeight="1" x14ac:dyDescent="0.3">
      <c r="A10" s="23"/>
      <c r="B10" s="23"/>
      <c r="C10" s="23"/>
      <c r="D10" s="23"/>
      <c r="E10" s="25"/>
      <c r="F10" s="28"/>
      <c r="G10" s="25"/>
      <c r="H10" s="28"/>
      <c r="I10" s="25"/>
      <c r="J10" s="28"/>
      <c r="K10" s="25"/>
      <c r="L10" s="28"/>
      <c r="M10" s="23"/>
    </row>
    <row r="11" spans="1:52" ht="30" customHeight="1" x14ac:dyDescent="0.3">
      <c r="A11" s="19" t="s">
        <v>886</v>
      </c>
      <c r="B11" s="20"/>
      <c r="C11" s="20"/>
      <c r="D11" s="20"/>
      <c r="E11" s="24"/>
      <c r="F11" s="27"/>
      <c r="G11" s="24"/>
      <c r="H11" s="27"/>
      <c r="I11" s="24"/>
      <c r="J11" s="27"/>
      <c r="K11" s="24"/>
      <c r="L11" s="27"/>
      <c r="M11" s="21"/>
      <c r="N11" s="1" t="s">
        <v>887</v>
      </c>
    </row>
    <row r="12" spans="1:52" ht="30" customHeight="1" x14ac:dyDescent="0.3">
      <c r="A12" s="22" t="s">
        <v>860</v>
      </c>
      <c r="B12" s="22" t="s">
        <v>888</v>
      </c>
      <c r="C12" s="22" t="s">
        <v>72</v>
      </c>
      <c r="D12" s="23">
        <v>0.20849999999999999</v>
      </c>
      <c r="E12" s="25">
        <f>단가대비표!O6</f>
        <v>0</v>
      </c>
      <c r="F12" s="28">
        <f>TRUNC(E12*D12,1)</f>
        <v>0</v>
      </c>
      <c r="G12" s="25">
        <f>단가대비표!P6</f>
        <v>0</v>
      </c>
      <c r="H12" s="28">
        <f>TRUNC(G12*D12,1)</f>
        <v>0</v>
      </c>
      <c r="I12" s="25">
        <f>단가대비표!V6</f>
        <v>0</v>
      </c>
      <c r="J12" s="28">
        <f>TRUNC(I12*D12,1)</f>
        <v>0</v>
      </c>
      <c r="K12" s="25">
        <f t="shared" ref="K12:L15" si="1">TRUNC(E12+G12+I12,1)</f>
        <v>0</v>
      </c>
      <c r="L12" s="28">
        <f t="shared" si="1"/>
        <v>0</v>
      </c>
      <c r="M12" s="22" t="s">
        <v>890</v>
      </c>
      <c r="N12" s="2" t="s">
        <v>887</v>
      </c>
      <c r="O12" s="2" t="s">
        <v>891</v>
      </c>
      <c r="P12" s="2" t="s">
        <v>64</v>
      </c>
      <c r="Q12" s="2" t="s">
        <v>64</v>
      </c>
      <c r="R12" s="2" t="s">
        <v>63</v>
      </c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2" t="s">
        <v>52</v>
      </c>
      <c r="AW12" s="2" t="s">
        <v>892</v>
      </c>
      <c r="AX12" s="2" t="s">
        <v>52</v>
      </c>
      <c r="AY12" s="2" t="s">
        <v>52</v>
      </c>
      <c r="AZ12" s="2" t="s">
        <v>52</v>
      </c>
    </row>
    <row r="13" spans="1:52" ht="30" customHeight="1" x14ac:dyDescent="0.3">
      <c r="A13" s="22" t="s">
        <v>869</v>
      </c>
      <c r="B13" s="22" t="s">
        <v>870</v>
      </c>
      <c r="C13" s="22" t="s">
        <v>871</v>
      </c>
      <c r="D13" s="23">
        <v>9.9</v>
      </c>
      <c r="E13" s="25">
        <f>단가대비표!O38</f>
        <v>0</v>
      </c>
      <c r="F13" s="28">
        <f>TRUNC(E13*D13,1)</f>
        <v>0</v>
      </c>
      <c r="G13" s="25">
        <f>단가대비표!P38</f>
        <v>0</v>
      </c>
      <c r="H13" s="28">
        <f>TRUNC(G13*D13,1)</f>
        <v>0</v>
      </c>
      <c r="I13" s="25">
        <f>단가대비표!V38</f>
        <v>0</v>
      </c>
      <c r="J13" s="28">
        <f>TRUNC(I13*D13,1)</f>
        <v>0</v>
      </c>
      <c r="K13" s="25">
        <f t="shared" si="1"/>
        <v>0</v>
      </c>
      <c r="L13" s="28">
        <f t="shared" si="1"/>
        <v>0</v>
      </c>
      <c r="M13" s="22" t="s">
        <v>872</v>
      </c>
      <c r="N13" s="2" t="s">
        <v>887</v>
      </c>
      <c r="O13" s="2" t="s">
        <v>873</v>
      </c>
      <c r="P13" s="2" t="s">
        <v>64</v>
      </c>
      <c r="Q13" s="2" t="s">
        <v>64</v>
      </c>
      <c r="R13" s="2" t="s">
        <v>63</v>
      </c>
      <c r="S13" s="3"/>
      <c r="T13" s="3"/>
      <c r="U13" s="3"/>
      <c r="V13" s="3">
        <v>1</v>
      </c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2" t="s">
        <v>52</v>
      </c>
      <c r="AW13" s="2" t="s">
        <v>893</v>
      </c>
      <c r="AX13" s="2" t="s">
        <v>52</v>
      </c>
      <c r="AY13" s="2" t="s">
        <v>52</v>
      </c>
      <c r="AZ13" s="2" t="s">
        <v>52</v>
      </c>
    </row>
    <row r="14" spans="1:52" ht="30" customHeight="1" x14ac:dyDescent="0.3">
      <c r="A14" s="22" t="s">
        <v>875</v>
      </c>
      <c r="B14" s="22" t="s">
        <v>894</v>
      </c>
      <c r="C14" s="22" t="s">
        <v>458</v>
      </c>
      <c r="D14" s="23">
        <v>1</v>
      </c>
      <c r="E14" s="25">
        <f>TRUNC(SUMIF(V12:V15, RIGHTB(O14, 1), F12:F15)*U14, 2)</f>
        <v>0</v>
      </c>
      <c r="F14" s="28">
        <f>TRUNC(E14*D14,1)</f>
        <v>0</v>
      </c>
      <c r="G14" s="25">
        <v>0</v>
      </c>
      <c r="H14" s="28">
        <f>TRUNC(G14*D14,1)</f>
        <v>0</v>
      </c>
      <c r="I14" s="25">
        <v>0</v>
      </c>
      <c r="J14" s="28">
        <f>TRUNC(I14*D14,1)</f>
        <v>0</v>
      </c>
      <c r="K14" s="25">
        <f t="shared" si="1"/>
        <v>0</v>
      </c>
      <c r="L14" s="28">
        <f t="shared" si="1"/>
        <v>0</v>
      </c>
      <c r="M14" s="22" t="s">
        <v>52</v>
      </c>
      <c r="N14" s="2" t="s">
        <v>887</v>
      </c>
      <c r="O14" s="2" t="s">
        <v>877</v>
      </c>
      <c r="P14" s="2" t="s">
        <v>64</v>
      </c>
      <c r="Q14" s="2" t="s">
        <v>64</v>
      </c>
      <c r="R14" s="2" t="s">
        <v>64</v>
      </c>
      <c r="S14" s="3">
        <v>0</v>
      </c>
      <c r="T14" s="3">
        <v>0</v>
      </c>
      <c r="U14" s="3">
        <v>0.22</v>
      </c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2" t="s">
        <v>52</v>
      </c>
      <c r="AW14" s="2" t="s">
        <v>895</v>
      </c>
      <c r="AX14" s="2" t="s">
        <v>52</v>
      </c>
      <c r="AY14" s="2" t="s">
        <v>52</v>
      </c>
      <c r="AZ14" s="2" t="s">
        <v>52</v>
      </c>
    </row>
    <row r="15" spans="1:52" ht="30" customHeight="1" x14ac:dyDescent="0.3">
      <c r="A15" s="22" t="s">
        <v>879</v>
      </c>
      <c r="B15" s="22" t="s">
        <v>880</v>
      </c>
      <c r="C15" s="22" t="s">
        <v>881</v>
      </c>
      <c r="D15" s="23">
        <v>1</v>
      </c>
      <c r="E15" s="25">
        <f>TRUNC(단가대비표!O178*1/8*16/12*25/20, 1)</f>
        <v>0</v>
      </c>
      <c r="F15" s="28">
        <f>TRUNC(E15*D15,1)</f>
        <v>0</v>
      </c>
      <c r="G15" s="25">
        <f>TRUNC(단가대비표!P178*1/8*16/12*25/20, 1)</f>
        <v>0</v>
      </c>
      <c r="H15" s="28">
        <f>TRUNC(G15*D15,1)</f>
        <v>0</v>
      </c>
      <c r="I15" s="25">
        <f>TRUNC(단가대비표!V178*1/8*16/12*25/20, 1)</f>
        <v>0</v>
      </c>
      <c r="J15" s="28">
        <f>TRUNC(I15*D15,1)</f>
        <v>0</v>
      </c>
      <c r="K15" s="25">
        <f t="shared" si="1"/>
        <v>0</v>
      </c>
      <c r="L15" s="28">
        <f t="shared" si="1"/>
        <v>0</v>
      </c>
      <c r="M15" s="22" t="s">
        <v>882</v>
      </c>
      <c r="N15" s="2" t="s">
        <v>887</v>
      </c>
      <c r="O15" s="2" t="s">
        <v>883</v>
      </c>
      <c r="P15" s="2" t="s">
        <v>64</v>
      </c>
      <c r="Q15" s="2" t="s">
        <v>64</v>
      </c>
      <c r="R15" s="2" t="s">
        <v>63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2" t="s">
        <v>52</v>
      </c>
      <c r="AW15" s="2" t="s">
        <v>896</v>
      </c>
      <c r="AX15" s="2" t="s">
        <v>63</v>
      </c>
      <c r="AY15" s="2" t="s">
        <v>52</v>
      </c>
      <c r="AZ15" s="2" t="s">
        <v>52</v>
      </c>
    </row>
    <row r="16" spans="1:52" ht="30" customHeight="1" x14ac:dyDescent="0.3">
      <c r="A16" s="22" t="s">
        <v>885</v>
      </c>
      <c r="B16" s="22" t="s">
        <v>52</v>
      </c>
      <c r="C16" s="22" t="s">
        <v>52</v>
      </c>
      <c r="D16" s="23"/>
      <c r="E16" s="25"/>
      <c r="F16" s="28">
        <f>TRUNC(SUMIF(N12:N15, N11, F12:F15),0)</f>
        <v>0</v>
      </c>
      <c r="G16" s="25"/>
      <c r="H16" s="28">
        <f>TRUNC(SUMIF(N12:N15, N11, H12:H15),0)</f>
        <v>0</v>
      </c>
      <c r="I16" s="25"/>
      <c r="J16" s="28">
        <f>TRUNC(SUMIF(N12:N15, N11, J12:J15),0)</f>
        <v>0</v>
      </c>
      <c r="K16" s="25"/>
      <c r="L16" s="28">
        <f>F16+H16+J16</f>
        <v>0</v>
      </c>
      <c r="M16" s="22" t="s">
        <v>52</v>
      </c>
      <c r="N16" s="2" t="s">
        <v>92</v>
      </c>
      <c r="O16" s="2" t="s">
        <v>92</v>
      </c>
      <c r="P16" s="2" t="s">
        <v>52</v>
      </c>
      <c r="Q16" s="2" t="s">
        <v>52</v>
      </c>
      <c r="R16" s="2" t="s">
        <v>52</v>
      </c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2" t="s">
        <v>52</v>
      </c>
      <c r="AW16" s="2" t="s">
        <v>52</v>
      </c>
      <c r="AX16" s="2" t="s">
        <v>52</v>
      </c>
      <c r="AY16" s="2" t="s">
        <v>52</v>
      </c>
      <c r="AZ16" s="2" t="s">
        <v>52</v>
      </c>
    </row>
    <row r="17" spans="1:52" ht="30" customHeight="1" x14ac:dyDescent="0.3">
      <c r="A17" s="23"/>
      <c r="B17" s="23"/>
      <c r="C17" s="23"/>
      <c r="D17" s="23"/>
      <c r="E17" s="25"/>
      <c r="F17" s="28"/>
      <c r="G17" s="25"/>
      <c r="H17" s="28"/>
      <c r="I17" s="25"/>
      <c r="J17" s="28"/>
      <c r="K17" s="25"/>
      <c r="L17" s="28"/>
      <c r="M17" s="23"/>
    </row>
    <row r="18" spans="1:52" ht="30" customHeight="1" x14ac:dyDescent="0.3">
      <c r="A18" s="19" t="s">
        <v>897</v>
      </c>
      <c r="B18" s="20"/>
      <c r="C18" s="20"/>
      <c r="D18" s="20"/>
      <c r="E18" s="24"/>
      <c r="F18" s="27"/>
      <c r="G18" s="24"/>
      <c r="H18" s="27"/>
      <c r="I18" s="24"/>
      <c r="J18" s="27"/>
      <c r="K18" s="24"/>
      <c r="L18" s="27"/>
      <c r="M18" s="21"/>
      <c r="N18" s="1" t="s">
        <v>898</v>
      </c>
    </row>
    <row r="19" spans="1:52" ht="30" customHeight="1" x14ac:dyDescent="0.3">
      <c r="A19" s="22" t="s">
        <v>860</v>
      </c>
      <c r="B19" s="22" t="s">
        <v>899</v>
      </c>
      <c r="C19" s="22" t="s">
        <v>72</v>
      </c>
      <c r="D19" s="23">
        <v>0.20849999999999999</v>
      </c>
      <c r="E19" s="25">
        <f>단가대비표!O7</f>
        <v>0</v>
      </c>
      <c r="F19" s="28">
        <f>TRUNC(E19*D19,1)</f>
        <v>0</v>
      </c>
      <c r="G19" s="25">
        <f>단가대비표!P7</f>
        <v>0</v>
      </c>
      <c r="H19" s="28">
        <f>TRUNC(G19*D19,1)</f>
        <v>0</v>
      </c>
      <c r="I19" s="25">
        <f>단가대비표!V7</f>
        <v>0</v>
      </c>
      <c r="J19" s="28">
        <f>TRUNC(I19*D19,1)</f>
        <v>0</v>
      </c>
      <c r="K19" s="25">
        <f t="shared" ref="K19:L22" si="2">TRUNC(E19+G19+I19,1)</f>
        <v>0</v>
      </c>
      <c r="L19" s="28">
        <f t="shared" si="2"/>
        <v>0</v>
      </c>
      <c r="M19" s="22" t="s">
        <v>901</v>
      </c>
      <c r="N19" s="2" t="s">
        <v>898</v>
      </c>
      <c r="O19" s="2" t="s">
        <v>902</v>
      </c>
      <c r="P19" s="2" t="s">
        <v>64</v>
      </c>
      <c r="Q19" s="2" t="s">
        <v>64</v>
      </c>
      <c r="R19" s="2" t="s">
        <v>63</v>
      </c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2" t="s">
        <v>52</v>
      </c>
      <c r="AW19" s="2" t="s">
        <v>903</v>
      </c>
      <c r="AX19" s="2" t="s">
        <v>52</v>
      </c>
      <c r="AY19" s="2" t="s">
        <v>52</v>
      </c>
      <c r="AZ19" s="2" t="s">
        <v>52</v>
      </c>
    </row>
    <row r="20" spans="1:52" ht="30" customHeight="1" x14ac:dyDescent="0.3">
      <c r="A20" s="22" t="s">
        <v>869</v>
      </c>
      <c r="B20" s="22" t="s">
        <v>870</v>
      </c>
      <c r="C20" s="22" t="s">
        <v>871</v>
      </c>
      <c r="D20" s="23">
        <v>10.199999999999999</v>
      </c>
      <c r="E20" s="25">
        <f>단가대비표!O38</f>
        <v>0</v>
      </c>
      <c r="F20" s="28">
        <f>TRUNC(E20*D20,1)</f>
        <v>0</v>
      </c>
      <c r="G20" s="25">
        <f>단가대비표!P38</f>
        <v>0</v>
      </c>
      <c r="H20" s="28">
        <f>TRUNC(G20*D20,1)</f>
        <v>0</v>
      </c>
      <c r="I20" s="25">
        <f>단가대비표!V38</f>
        <v>0</v>
      </c>
      <c r="J20" s="28">
        <f>TRUNC(I20*D20,1)</f>
        <v>0</v>
      </c>
      <c r="K20" s="25">
        <f t="shared" si="2"/>
        <v>0</v>
      </c>
      <c r="L20" s="28">
        <f t="shared" si="2"/>
        <v>0</v>
      </c>
      <c r="M20" s="22" t="s">
        <v>872</v>
      </c>
      <c r="N20" s="2" t="s">
        <v>898</v>
      </c>
      <c r="O20" s="2" t="s">
        <v>873</v>
      </c>
      <c r="P20" s="2" t="s">
        <v>64</v>
      </c>
      <c r="Q20" s="2" t="s">
        <v>64</v>
      </c>
      <c r="R20" s="2" t="s">
        <v>63</v>
      </c>
      <c r="S20" s="3"/>
      <c r="T20" s="3"/>
      <c r="U20" s="3"/>
      <c r="V20" s="3">
        <v>1</v>
      </c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2" t="s">
        <v>52</v>
      </c>
      <c r="AW20" s="2" t="s">
        <v>904</v>
      </c>
      <c r="AX20" s="2" t="s">
        <v>52</v>
      </c>
      <c r="AY20" s="2" t="s">
        <v>52</v>
      </c>
      <c r="AZ20" s="2" t="s">
        <v>52</v>
      </c>
    </row>
    <row r="21" spans="1:52" ht="30" customHeight="1" x14ac:dyDescent="0.3">
      <c r="A21" s="22" t="s">
        <v>875</v>
      </c>
      <c r="B21" s="22" t="s">
        <v>894</v>
      </c>
      <c r="C21" s="22" t="s">
        <v>458</v>
      </c>
      <c r="D21" s="23">
        <v>1</v>
      </c>
      <c r="E21" s="25">
        <f>TRUNC(SUMIF(V19:V22, RIGHTB(O21, 1), F19:F22)*U21, 2)</f>
        <v>0</v>
      </c>
      <c r="F21" s="28">
        <f>TRUNC(E21*D21,1)</f>
        <v>0</v>
      </c>
      <c r="G21" s="25">
        <v>0</v>
      </c>
      <c r="H21" s="28">
        <f>TRUNC(G21*D21,1)</f>
        <v>0</v>
      </c>
      <c r="I21" s="25">
        <v>0</v>
      </c>
      <c r="J21" s="28">
        <f>TRUNC(I21*D21,1)</f>
        <v>0</v>
      </c>
      <c r="K21" s="25">
        <f t="shared" si="2"/>
        <v>0</v>
      </c>
      <c r="L21" s="28">
        <f t="shared" si="2"/>
        <v>0</v>
      </c>
      <c r="M21" s="22" t="s">
        <v>52</v>
      </c>
      <c r="N21" s="2" t="s">
        <v>898</v>
      </c>
      <c r="O21" s="2" t="s">
        <v>877</v>
      </c>
      <c r="P21" s="2" t="s">
        <v>64</v>
      </c>
      <c r="Q21" s="2" t="s">
        <v>64</v>
      </c>
      <c r="R21" s="2" t="s">
        <v>64</v>
      </c>
      <c r="S21" s="3">
        <v>0</v>
      </c>
      <c r="T21" s="3">
        <v>0</v>
      </c>
      <c r="U21" s="3">
        <v>0.22</v>
      </c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2" t="s">
        <v>52</v>
      </c>
      <c r="AW21" s="2" t="s">
        <v>905</v>
      </c>
      <c r="AX21" s="2" t="s">
        <v>52</v>
      </c>
      <c r="AY21" s="2" t="s">
        <v>52</v>
      </c>
      <c r="AZ21" s="2" t="s">
        <v>52</v>
      </c>
    </row>
    <row r="22" spans="1:52" ht="30" customHeight="1" x14ac:dyDescent="0.3">
      <c r="A22" s="22" t="s">
        <v>879</v>
      </c>
      <c r="B22" s="22" t="s">
        <v>880</v>
      </c>
      <c r="C22" s="22" t="s">
        <v>881</v>
      </c>
      <c r="D22" s="23">
        <v>1</v>
      </c>
      <c r="E22" s="25">
        <f>TRUNC(단가대비표!O178*1/8*16/12*25/20, 1)</f>
        <v>0</v>
      </c>
      <c r="F22" s="28">
        <f>TRUNC(E22*D22,1)</f>
        <v>0</v>
      </c>
      <c r="G22" s="25">
        <f>TRUNC(단가대비표!P178*1/8*16/12*25/20, 1)</f>
        <v>0</v>
      </c>
      <c r="H22" s="28">
        <f>TRUNC(G22*D22,1)</f>
        <v>0</v>
      </c>
      <c r="I22" s="25">
        <f>TRUNC(단가대비표!V178*1/8*16/12*25/20, 1)</f>
        <v>0</v>
      </c>
      <c r="J22" s="28">
        <f>TRUNC(I22*D22,1)</f>
        <v>0</v>
      </c>
      <c r="K22" s="25">
        <f t="shared" si="2"/>
        <v>0</v>
      </c>
      <c r="L22" s="28">
        <f t="shared" si="2"/>
        <v>0</v>
      </c>
      <c r="M22" s="22" t="s">
        <v>882</v>
      </c>
      <c r="N22" s="2" t="s">
        <v>898</v>
      </c>
      <c r="O22" s="2" t="s">
        <v>883</v>
      </c>
      <c r="P22" s="2" t="s">
        <v>64</v>
      </c>
      <c r="Q22" s="2" t="s">
        <v>64</v>
      </c>
      <c r="R22" s="2" t="s">
        <v>63</v>
      </c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2" t="s">
        <v>52</v>
      </c>
      <c r="AW22" s="2" t="s">
        <v>906</v>
      </c>
      <c r="AX22" s="2" t="s">
        <v>63</v>
      </c>
      <c r="AY22" s="2" t="s">
        <v>52</v>
      </c>
      <c r="AZ22" s="2" t="s">
        <v>52</v>
      </c>
    </row>
    <row r="23" spans="1:52" ht="30" customHeight="1" x14ac:dyDescent="0.3">
      <c r="A23" s="22" t="s">
        <v>885</v>
      </c>
      <c r="B23" s="22" t="s">
        <v>52</v>
      </c>
      <c r="C23" s="22" t="s">
        <v>52</v>
      </c>
      <c r="D23" s="23"/>
      <c r="E23" s="25"/>
      <c r="F23" s="28">
        <f>TRUNC(SUMIF(N19:N22, N18, F19:F22),0)</f>
        <v>0</v>
      </c>
      <c r="G23" s="25"/>
      <c r="H23" s="28">
        <f>TRUNC(SUMIF(N19:N22, N18, H19:H22),0)</f>
        <v>0</v>
      </c>
      <c r="I23" s="25"/>
      <c r="J23" s="28">
        <f>TRUNC(SUMIF(N19:N22, N18, J19:J22),0)</f>
        <v>0</v>
      </c>
      <c r="K23" s="25"/>
      <c r="L23" s="28">
        <f>F23+H23+J23</f>
        <v>0</v>
      </c>
      <c r="M23" s="22" t="s">
        <v>52</v>
      </c>
      <c r="N23" s="2" t="s">
        <v>92</v>
      </c>
      <c r="O23" s="2" t="s">
        <v>92</v>
      </c>
      <c r="P23" s="2" t="s">
        <v>52</v>
      </c>
      <c r="Q23" s="2" t="s">
        <v>52</v>
      </c>
      <c r="R23" s="2" t="s">
        <v>52</v>
      </c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2" t="s">
        <v>52</v>
      </c>
      <c r="AW23" s="2" t="s">
        <v>52</v>
      </c>
      <c r="AX23" s="2" t="s">
        <v>52</v>
      </c>
      <c r="AY23" s="2" t="s">
        <v>52</v>
      </c>
      <c r="AZ23" s="2" t="s">
        <v>52</v>
      </c>
    </row>
    <row r="24" spans="1:52" ht="30" customHeight="1" x14ac:dyDescent="0.3">
      <c r="A24" s="23"/>
      <c r="B24" s="23"/>
      <c r="C24" s="23"/>
      <c r="D24" s="23"/>
      <c r="E24" s="25"/>
      <c r="F24" s="28"/>
      <c r="G24" s="25"/>
      <c r="H24" s="28"/>
      <c r="I24" s="25"/>
      <c r="J24" s="28"/>
      <c r="K24" s="25"/>
      <c r="L24" s="28"/>
      <c r="M24" s="23"/>
    </row>
    <row r="25" spans="1:52" ht="30" customHeight="1" x14ac:dyDescent="0.3">
      <c r="A25" s="19" t="s">
        <v>907</v>
      </c>
      <c r="B25" s="20"/>
      <c r="C25" s="20"/>
      <c r="D25" s="20"/>
      <c r="E25" s="24"/>
      <c r="F25" s="27"/>
      <c r="G25" s="24"/>
      <c r="H25" s="27"/>
      <c r="I25" s="24"/>
      <c r="J25" s="27"/>
      <c r="K25" s="24"/>
      <c r="L25" s="27"/>
      <c r="M25" s="21"/>
      <c r="N25" s="1" t="s">
        <v>908</v>
      </c>
    </row>
    <row r="26" spans="1:52" ht="30" customHeight="1" x14ac:dyDescent="0.3">
      <c r="A26" s="22" t="s">
        <v>860</v>
      </c>
      <c r="B26" s="22" t="s">
        <v>909</v>
      </c>
      <c r="C26" s="22" t="s">
        <v>72</v>
      </c>
      <c r="D26" s="23">
        <v>0.20849999999999999</v>
      </c>
      <c r="E26" s="25">
        <f>단가대비표!O8</f>
        <v>0</v>
      </c>
      <c r="F26" s="28">
        <f>TRUNC(E26*D26,1)</f>
        <v>0</v>
      </c>
      <c r="G26" s="25">
        <f>단가대비표!P8</f>
        <v>0</v>
      </c>
      <c r="H26" s="28">
        <f>TRUNC(G26*D26,1)</f>
        <v>0</v>
      </c>
      <c r="I26" s="25">
        <f>단가대비표!V8</f>
        <v>0</v>
      </c>
      <c r="J26" s="28">
        <f>TRUNC(I26*D26,1)</f>
        <v>0</v>
      </c>
      <c r="K26" s="25">
        <f t="shared" ref="K26:L29" si="3">TRUNC(E26+G26+I26,1)</f>
        <v>0</v>
      </c>
      <c r="L26" s="28">
        <f t="shared" si="3"/>
        <v>0</v>
      </c>
      <c r="M26" s="22" t="s">
        <v>911</v>
      </c>
      <c r="N26" s="2" t="s">
        <v>908</v>
      </c>
      <c r="O26" s="2" t="s">
        <v>912</v>
      </c>
      <c r="P26" s="2" t="s">
        <v>64</v>
      </c>
      <c r="Q26" s="2" t="s">
        <v>64</v>
      </c>
      <c r="R26" s="2" t="s">
        <v>63</v>
      </c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2" t="s">
        <v>52</v>
      </c>
      <c r="AW26" s="2" t="s">
        <v>913</v>
      </c>
      <c r="AX26" s="2" t="s">
        <v>52</v>
      </c>
      <c r="AY26" s="2" t="s">
        <v>52</v>
      </c>
      <c r="AZ26" s="2" t="s">
        <v>52</v>
      </c>
    </row>
    <row r="27" spans="1:52" ht="30" customHeight="1" x14ac:dyDescent="0.3">
      <c r="A27" s="22" t="s">
        <v>869</v>
      </c>
      <c r="B27" s="22" t="s">
        <v>870</v>
      </c>
      <c r="C27" s="22" t="s">
        <v>871</v>
      </c>
      <c r="D27" s="23">
        <v>11.6</v>
      </c>
      <c r="E27" s="25">
        <f>단가대비표!O38</f>
        <v>0</v>
      </c>
      <c r="F27" s="28">
        <f>TRUNC(E27*D27,1)</f>
        <v>0</v>
      </c>
      <c r="G27" s="25">
        <f>단가대비표!P38</f>
        <v>0</v>
      </c>
      <c r="H27" s="28">
        <f>TRUNC(G27*D27,1)</f>
        <v>0</v>
      </c>
      <c r="I27" s="25">
        <f>단가대비표!V38</f>
        <v>0</v>
      </c>
      <c r="J27" s="28">
        <f>TRUNC(I27*D27,1)</f>
        <v>0</v>
      </c>
      <c r="K27" s="25">
        <f t="shared" si="3"/>
        <v>0</v>
      </c>
      <c r="L27" s="28">
        <f t="shared" si="3"/>
        <v>0</v>
      </c>
      <c r="M27" s="22" t="s">
        <v>872</v>
      </c>
      <c r="N27" s="2" t="s">
        <v>908</v>
      </c>
      <c r="O27" s="2" t="s">
        <v>873</v>
      </c>
      <c r="P27" s="2" t="s">
        <v>64</v>
      </c>
      <c r="Q27" s="2" t="s">
        <v>64</v>
      </c>
      <c r="R27" s="2" t="s">
        <v>63</v>
      </c>
      <c r="S27" s="3"/>
      <c r="T27" s="3"/>
      <c r="U27" s="3"/>
      <c r="V27" s="3">
        <v>1</v>
      </c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2" t="s">
        <v>52</v>
      </c>
      <c r="AW27" s="2" t="s">
        <v>914</v>
      </c>
      <c r="AX27" s="2" t="s">
        <v>52</v>
      </c>
      <c r="AY27" s="2" t="s">
        <v>52</v>
      </c>
      <c r="AZ27" s="2" t="s">
        <v>52</v>
      </c>
    </row>
    <row r="28" spans="1:52" ht="30" customHeight="1" x14ac:dyDescent="0.3">
      <c r="A28" s="22" t="s">
        <v>875</v>
      </c>
      <c r="B28" s="22" t="s">
        <v>894</v>
      </c>
      <c r="C28" s="22" t="s">
        <v>458</v>
      </c>
      <c r="D28" s="23">
        <v>1</v>
      </c>
      <c r="E28" s="25">
        <f>TRUNC(SUMIF(V26:V29, RIGHTB(O28, 1), F26:F29)*U28, 2)</f>
        <v>0</v>
      </c>
      <c r="F28" s="28">
        <f>TRUNC(E28*D28,1)</f>
        <v>0</v>
      </c>
      <c r="G28" s="25">
        <v>0</v>
      </c>
      <c r="H28" s="28">
        <f>TRUNC(G28*D28,1)</f>
        <v>0</v>
      </c>
      <c r="I28" s="25">
        <v>0</v>
      </c>
      <c r="J28" s="28">
        <f>TRUNC(I28*D28,1)</f>
        <v>0</v>
      </c>
      <c r="K28" s="25">
        <f t="shared" si="3"/>
        <v>0</v>
      </c>
      <c r="L28" s="28">
        <f t="shared" si="3"/>
        <v>0</v>
      </c>
      <c r="M28" s="22" t="s">
        <v>52</v>
      </c>
      <c r="N28" s="2" t="s">
        <v>908</v>
      </c>
      <c r="O28" s="2" t="s">
        <v>877</v>
      </c>
      <c r="P28" s="2" t="s">
        <v>64</v>
      </c>
      <c r="Q28" s="2" t="s">
        <v>64</v>
      </c>
      <c r="R28" s="2" t="s">
        <v>64</v>
      </c>
      <c r="S28" s="3">
        <v>0</v>
      </c>
      <c r="T28" s="3">
        <v>0</v>
      </c>
      <c r="U28" s="3">
        <v>0.22</v>
      </c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2" t="s">
        <v>52</v>
      </c>
      <c r="AW28" s="2" t="s">
        <v>915</v>
      </c>
      <c r="AX28" s="2" t="s">
        <v>52</v>
      </c>
      <c r="AY28" s="2" t="s">
        <v>52</v>
      </c>
      <c r="AZ28" s="2" t="s">
        <v>52</v>
      </c>
    </row>
    <row r="29" spans="1:52" ht="30" customHeight="1" x14ac:dyDescent="0.3">
      <c r="A29" s="22" t="s">
        <v>879</v>
      </c>
      <c r="B29" s="22" t="s">
        <v>880</v>
      </c>
      <c r="C29" s="22" t="s">
        <v>881</v>
      </c>
      <c r="D29" s="23">
        <v>1</v>
      </c>
      <c r="E29" s="25">
        <f>TRUNC(단가대비표!O178*1/8*16/12*25/20, 1)</f>
        <v>0</v>
      </c>
      <c r="F29" s="28">
        <f>TRUNC(E29*D29,1)</f>
        <v>0</v>
      </c>
      <c r="G29" s="25">
        <f>TRUNC(단가대비표!P178*1/8*16/12*25/20, 1)</f>
        <v>0</v>
      </c>
      <c r="H29" s="28">
        <f>TRUNC(G29*D29,1)</f>
        <v>0</v>
      </c>
      <c r="I29" s="25">
        <f>TRUNC(단가대비표!V178*1/8*16/12*25/20, 1)</f>
        <v>0</v>
      </c>
      <c r="J29" s="28">
        <f>TRUNC(I29*D29,1)</f>
        <v>0</v>
      </c>
      <c r="K29" s="25">
        <f t="shared" si="3"/>
        <v>0</v>
      </c>
      <c r="L29" s="28">
        <f t="shared" si="3"/>
        <v>0</v>
      </c>
      <c r="M29" s="22" t="s">
        <v>882</v>
      </c>
      <c r="N29" s="2" t="s">
        <v>908</v>
      </c>
      <c r="O29" s="2" t="s">
        <v>883</v>
      </c>
      <c r="P29" s="2" t="s">
        <v>64</v>
      </c>
      <c r="Q29" s="2" t="s">
        <v>64</v>
      </c>
      <c r="R29" s="2" t="s">
        <v>63</v>
      </c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2" t="s">
        <v>52</v>
      </c>
      <c r="AW29" s="2" t="s">
        <v>916</v>
      </c>
      <c r="AX29" s="2" t="s">
        <v>63</v>
      </c>
      <c r="AY29" s="2" t="s">
        <v>52</v>
      </c>
      <c r="AZ29" s="2" t="s">
        <v>52</v>
      </c>
    </row>
    <row r="30" spans="1:52" ht="30" customHeight="1" x14ac:dyDescent="0.3">
      <c r="A30" s="22" t="s">
        <v>885</v>
      </c>
      <c r="B30" s="22" t="s">
        <v>52</v>
      </c>
      <c r="C30" s="22" t="s">
        <v>52</v>
      </c>
      <c r="D30" s="23"/>
      <c r="E30" s="25"/>
      <c r="F30" s="28">
        <f>TRUNC(SUMIF(N26:N29, N25, F26:F29),0)</f>
        <v>0</v>
      </c>
      <c r="G30" s="25"/>
      <c r="H30" s="28">
        <f>TRUNC(SUMIF(N26:N29, N25, H26:H29),0)</f>
        <v>0</v>
      </c>
      <c r="I30" s="25"/>
      <c r="J30" s="28">
        <f>TRUNC(SUMIF(N26:N29, N25, J26:J29),0)</f>
        <v>0</v>
      </c>
      <c r="K30" s="25"/>
      <c r="L30" s="28">
        <f>F30+H30+J30</f>
        <v>0</v>
      </c>
      <c r="M30" s="22" t="s">
        <v>52</v>
      </c>
      <c r="N30" s="2" t="s">
        <v>92</v>
      </c>
      <c r="O30" s="2" t="s">
        <v>92</v>
      </c>
      <c r="P30" s="2" t="s">
        <v>52</v>
      </c>
      <c r="Q30" s="2" t="s">
        <v>52</v>
      </c>
      <c r="R30" s="2" t="s">
        <v>52</v>
      </c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2" t="s">
        <v>52</v>
      </c>
      <c r="AW30" s="2" t="s">
        <v>52</v>
      </c>
      <c r="AX30" s="2" t="s">
        <v>52</v>
      </c>
      <c r="AY30" s="2" t="s">
        <v>52</v>
      </c>
      <c r="AZ30" s="2" t="s">
        <v>52</v>
      </c>
    </row>
    <row r="31" spans="1:52" ht="30" customHeight="1" x14ac:dyDescent="0.3">
      <c r="A31" s="23"/>
      <c r="B31" s="23"/>
      <c r="C31" s="23"/>
      <c r="D31" s="23"/>
      <c r="E31" s="25"/>
      <c r="F31" s="28"/>
      <c r="G31" s="25"/>
      <c r="H31" s="28"/>
      <c r="I31" s="25"/>
      <c r="J31" s="28"/>
      <c r="K31" s="25"/>
      <c r="L31" s="28"/>
      <c r="M31" s="23"/>
    </row>
    <row r="32" spans="1:52" ht="30" customHeight="1" x14ac:dyDescent="0.3">
      <c r="A32" s="19" t="s">
        <v>917</v>
      </c>
      <c r="B32" s="20"/>
      <c r="C32" s="20"/>
      <c r="D32" s="20"/>
      <c r="E32" s="24"/>
      <c r="F32" s="27"/>
      <c r="G32" s="24"/>
      <c r="H32" s="27"/>
      <c r="I32" s="24"/>
      <c r="J32" s="27"/>
      <c r="K32" s="24"/>
      <c r="L32" s="27"/>
      <c r="M32" s="21"/>
      <c r="N32" s="1" t="s">
        <v>918</v>
      </c>
    </row>
    <row r="33" spans="1:52" ht="30" customHeight="1" x14ac:dyDescent="0.3">
      <c r="A33" s="22" t="s">
        <v>919</v>
      </c>
      <c r="B33" s="22" t="s">
        <v>920</v>
      </c>
      <c r="C33" s="22" t="s">
        <v>72</v>
      </c>
      <c r="D33" s="23">
        <v>0.22789999999999999</v>
      </c>
      <c r="E33" s="25">
        <f>단가대비표!O9</f>
        <v>0</v>
      </c>
      <c r="F33" s="28">
        <f>TRUNC(E33*D33,1)</f>
        <v>0</v>
      </c>
      <c r="G33" s="25">
        <f>단가대비표!P9</f>
        <v>0</v>
      </c>
      <c r="H33" s="28">
        <f>TRUNC(G33*D33,1)</f>
        <v>0</v>
      </c>
      <c r="I33" s="25">
        <f>단가대비표!V9</f>
        <v>0</v>
      </c>
      <c r="J33" s="28">
        <f>TRUNC(I33*D33,1)</f>
        <v>0</v>
      </c>
      <c r="K33" s="25">
        <f t="shared" ref="K33:L36" si="4">TRUNC(E33+G33+I33,1)</f>
        <v>0</v>
      </c>
      <c r="L33" s="28">
        <f t="shared" si="4"/>
        <v>0</v>
      </c>
      <c r="M33" s="22" t="s">
        <v>923</v>
      </c>
      <c r="N33" s="2" t="s">
        <v>918</v>
      </c>
      <c r="O33" s="2" t="s">
        <v>924</v>
      </c>
      <c r="P33" s="2" t="s">
        <v>64</v>
      </c>
      <c r="Q33" s="2" t="s">
        <v>64</v>
      </c>
      <c r="R33" s="2" t="s">
        <v>63</v>
      </c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2" t="s">
        <v>52</v>
      </c>
      <c r="AW33" s="2" t="s">
        <v>925</v>
      </c>
      <c r="AX33" s="2" t="s">
        <v>52</v>
      </c>
      <c r="AY33" s="2" t="s">
        <v>52</v>
      </c>
      <c r="AZ33" s="2" t="s">
        <v>52</v>
      </c>
    </row>
    <row r="34" spans="1:52" ht="30" customHeight="1" x14ac:dyDescent="0.3">
      <c r="A34" s="22" t="s">
        <v>869</v>
      </c>
      <c r="B34" s="22" t="s">
        <v>870</v>
      </c>
      <c r="C34" s="22" t="s">
        <v>871</v>
      </c>
      <c r="D34" s="23">
        <v>15.9</v>
      </c>
      <c r="E34" s="25">
        <f>단가대비표!O38</f>
        <v>0</v>
      </c>
      <c r="F34" s="28">
        <f>TRUNC(E34*D34,1)</f>
        <v>0</v>
      </c>
      <c r="G34" s="25">
        <f>단가대비표!P38</f>
        <v>0</v>
      </c>
      <c r="H34" s="28">
        <f>TRUNC(G34*D34,1)</f>
        <v>0</v>
      </c>
      <c r="I34" s="25">
        <f>단가대비표!V38</f>
        <v>0</v>
      </c>
      <c r="J34" s="28">
        <f>TRUNC(I34*D34,1)</f>
        <v>0</v>
      </c>
      <c r="K34" s="25">
        <f t="shared" si="4"/>
        <v>0</v>
      </c>
      <c r="L34" s="28">
        <f t="shared" si="4"/>
        <v>0</v>
      </c>
      <c r="M34" s="22" t="s">
        <v>872</v>
      </c>
      <c r="N34" s="2" t="s">
        <v>918</v>
      </c>
      <c r="O34" s="2" t="s">
        <v>873</v>
      </c>
      <c r="P34" s="2" t="s">
        <v>64</v>
      </c>
      <c r="Q34" s="2" t="s">
        <v>64</v>
      </c>
      <c r="R34" s="2" t="s">
        <v>63</v>
      </c>
      <c r="S34" s="3"/>
      <c r="T34" s="3"/>
      <c r="U34" s="3"/>
      <c r="V34" s="3">
        <v>1</v>
      </c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2" t="s">
        <v>52</v>
      </c>
      <c r="AW34" s="2" t="s">
        <v>926</v>
      </c>
      <c r="AX34" s="2" t="s">
        <v>52</v>
      </c>
      <c r="AY34" s="2" t="s">
        <v>52</v>
      </c>
      <c r="AZ34" s="2" t="s">
        <v>52</v>
      </c>
    </row>
    <row r="35" spans="1:52" ht="30" customHeight="1" x14ac:dyDescent="0.3">
      <c r="A35" s="22" t="s">
        <v>875</v>
      </c>
      <c r="B35" s="22" t="s">
        <v>927</v>
      </c>
      <c r="C35" s="22" t="s">
        <v>458</v>
      </c>
      <c r="D35" s="23">
        <v>1</v>
      </c>
      <c r="E35" s="25">
        <f>TRUNC(SUMIF(V33:V36, RIGHTB(O35, 1), F33:F36)*U35, 2)</f>
        <v>0</v>
      </c>
      <c r="F35" s="28">
        <f>TRUNC(E35*D35,1)</f>
        <v>0</v>
      </c>
      <c r="G35" s="25">
        <v>0</v>
      </c>
      <c r="H35" s="28">
        <f>TRUNC(G35*D35,1)</f>
        <v>0</v>
      </c>
      <c r="I35" s="25">
        <v>0</v>
      </c>
      <c r="J35" s="28">
        <f>TRUNC(I35*D35,1)</f>
        <v>0</v>
      </c>
      <c r="K35" s="25">
        <f t="shared" si="4"/>
        <v>0</v>
      </c>
      <c r="L35" s="28">
        <f t="shared" si="4"/>
        <v>0</v>
      </c>
      <c r="M35" s="22" t="s">
        <v>52</v>
      </c>
      <c r="N35" s="2" t="s">
        <v>918</v>
      </c>
      <c r="O35" s="2" t="s">
        <v>877</v>
      </c>
      <c r="P35" s="2" t="s">
        <v>64</v>
      </c>
      <c r="Q35" s="2" t="s">
        <v>64</v>
      </c>
      <c r="R35" s="2" t="s">
        <v>64</v>
      </c>
      <c r="S35" s="3">
        <v>0</v>
      </c>
      <c r="T35" s="3">
        <v>0</v>
      </c>
      <c r="U35" s="3">
        <v>0.38</v>
      </c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2" t="s">
        <v>52</v>
      </c>
      <c r="AW35" s="2" t="s">
        <v>928</v>
      </c>
      <c r="AX35" s="2" t="s">
        <v>52</v>
      </c>
      <c r="AY35" s="2" t="s">
        <v>52</v>
      </c>
      <c r="AZ35" s="2" t="s">
        <v>52</v>
      </c>
    </row>
    <row r="36" spans="1:52" ht="30" customHeight="1" x14ac:dyDescent="0.3">
      <c r="A36" s="22" t="s">
        <v>879</v>
      </c>
      <c r="B36" s="22" t="s">
        <v>880</v>
      </c>
      <c r="C36" s="22" t="s">
        <v>881</v>
      </c>
      <c r="D36" s="23">
        <v>1</v>
      </c>
      <c r="E36" s="25">
        <f>TRUNC(단가대비표!O178*1/8*16/12*25/20, 1)</f>
        <v>0</v>
      </c>
      <c r="F36" s="28">
        <f>TRUNC(E36*D36,1)</f>
        <v>0</v>
      </c>
      <c r="G36" s="25">
        <f>TRUNC(단가대비표!P178*1/8*16/12*25/20, 1)</f>
        <v>0</v>
      </c>
      <c r="H36" s="28">
        <f>TRUNC(G36*D36,1)</f>
        <v>0</v>
      </c>
      <c r="I36" s="25">
        <f>TRUNC(단가대비표!V178*1/8*16/12*25/20, 1)</f>
        <v>0</v>
      </c>
      <c r="J36" s="28">
        <f>TRUNC(I36*D36,1)</f>
        <v>0</v>
      </c>
      <c r="K36" s="25">
        <f t="shared" si="4"/>
        <v>0</v>
      </c>
      <c r="L36" s="28">
        <f t="shared" si="4"/>
        <v>0</v>
      </c>
      <c r="M36" s="22" t="s">
        <v>882</v>
      </c>
      <c r="N36" s="2" t="s">
        <v>918</v>
      </c>
      <c r="O36" s="2" t="s">
        <v>883</v>
      </c>
      <c r="P36" s="2" t="s">
        <v>64</v>
      </c>
      <c r="Q36" s="2" t="s">
        <v>64</v>
      </c>
      <c r="R36" s="2" t="s">
        <v>63</v>
      </c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2" t="s">
        <v>52</v>
      </c>
      <c r="AW36" s="2" t="s">
        <v>929</v>
      </c>
      <c r="AX36" s="2" t="s">
        <v>63</v>
      </c>
      <c r="AY36" s="2" t="s">
        <v>52</v>
      </c>
      <c r="AZ36" s="2" t="s">
        <v>52</v>
      </c>
    </row>
    <row r="37" spans="1:52" ht="30" customHeight="1" x14ac:dyDescent="0.3">
      <c r="A37" s="22" t="s">
        <v>885</v>
      </c>
      <c r="B37" s="22" t="s">
        <v>52</v>
      </c>
      <c r="C37" s="22" t="s">
        <v>52</v>
      </c>
      <c r="D37" s="23"/>
      <c r="E37" s="25"/>
      <c r="F37" s="28">
        <f>TRUNC(SUMIF(N33:N36, N32, F33:F36),0)</f>
        <v>0</v>
      </c>
      <c r="G37" s="25"/>
      <c r="H37" s="28">
        <f>TRUNC(SUMIF(N33:N36, N32, H33:H36),0)</f>
        <v>0</v>
      </c>
      <c r="I37" s="25"/>
      <c r="J37" s="28">
        <f>TRUNC(SUMIF(N33:N36, N32, J33:J36),0)</f>
        <v>0</v>
      </c>
      <c r="K37" s="25"/>
      <c r="L37" s="28">
        <f>F37+H37+J37</f>
        <v>0</v>
      </c>
      <c r="M37" s="22" t="s">
        <v>52</v>
      </c>
      <c r="N37" s="2" t="s">
        <v>92</v>
      </c>
      <c r="O37" s="2" t="s">
        <v>92</v>
      </c>
      <c r="P37" s="2" t="s">
        <v>52</v>
      </c>
      <c r="Q37" s="2" t="s">
        <v>52</v>
      </c>
      <c r="R37" s="2" t="s">
        <v>52</v>
      </c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2" t="s">
        <v>52</v>
      </c>
      <c r="AW37" s="2" t="s">
        <v>52</v>
      </c>
      <c r="AX37" s="2" t="s">
        <v>52</v>
      </c>
      <c r="AY37" s="2" t="s">
        <v>52</v>
      </c>
      <c r="AZ37" s="2" t="s">
        <v>52</v>
      </c>
    </row>
    <row r="38" spans="1:52" ht="30" customHeight="1" x14ac:dyDescent="0.3">
      <c r="A38" s="23"/>
      <c r="B38" s="23"/>
      <c r="C38" s="23"/>
      <c r="D38" s="23"/>
      <c r="E38" s="25"/>
      <c r="F38" s="28"/>
      <c r="G38" s="25"/>
      <c r="H38" s="28"/>
      <c r="I38" s="25"/>
      <c r="J38" s="28"/>
      <c r="K38" s="25"/>
      <c r="L38" s="28"/>
      <c r="M38" s="23"/>
    </row>
    <row r="39" spans="1:52" ht="30" customHeight="1" x14ac:dyDescent="0.3">
      <c r="A39" s="19" t="s">
        <v>930</v>
      </c>
      <c r="B39" s="20"/>
      <c r="C39" s="20"/>
      <c r="D39" s="20"/>
      <c r="E39" s="24"/>
      <c r="F39" s="27"/>
      <c r="G39" s="24"/>
      <c r="H39" s="27"/>
      <c r="I39" s="24"/>
      <c r="J39" s="27"/>
      <c r="K39" s="24"/>
      <c r="L39" s="27"/>
      <c r="M39" s="21"/>
      <c r="N39" s="1" t="s">
        <v>931</v>
      </c>
    </row>
    <row r="40" spans="1:52" ht="30" customHeight="1" x14ac:dyDescent="0.3">
      <c r="A40" s="22" t="s">
        <v>932</v>
      </c>
      <c r="B40" s="22" t="s">
        <v>920</v>
      </c>
      <c r="C40" s="22" t="s">
        <v>72</v>
      </c>
      <c r="D40" s="23">
        <v>0.26840000000000003</v>
      </c>
      <c r="E40" s="25">
        <f>단가대비표!O10</f>
        <v>0</v>
      </c>
      <c r="F40" s="28">
        <f>TRUNC(E40*D40,1)</f>
        <v>0</v>
      </c>
      <c r="G40" s="25">
        <f>단가대비표!P10</f>
        <v>0</v>
      </c>
      <c r="H40" s="28">
        <f>TRUNC(G40*D40,1)</f>
        <v>0</v>
      </c>
      <c r="I40" s="25">
        <f>단가대비표!V10</f>
        <v>0</v>
      </c>
      <c r="J40" s="28">
        <f>TRUNC(I40*D40,1)</f>
        <v>0</v>
      </c>
      <c r="K40" s="25">
        <f>TRUNC(E40+G40+I40,1)</f>
        <v>0</v>
      </c>
      <c r="L40" s="28">
        <f>TRUNC(F40+H40+J40,1)</f>
        <v>0</v>
      </c>
      <c r="M40" s="22" t="s">
        <v>935</v>
      </c>
      <c r="N40" s="2" t="s">
        <v>931</v>
      </c>
      <c r="O40" s="2" t="s">
        <v>936</v>
      </c>
      <c r="P40" s="2" t="s">
        <v>64</v>
      </c>
      <c r="Q40" s="2" t="s">
        <v>64</v>
      </c>
      <c r="R40" s="2" t="s">
        <v>63</v>
      </c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2" t="s">
        <v>52</v>
      </c>
      <c r="AW40" s="2" t="s">
        <v>937</v>
      </c>
      <c r="AX40" s="2" t="s">
        <v>52</v>
      </c>
      <c r="AY40" s="2" t="s">
        <v>52</v>
      </c>
      <c r="AZ40" s="2" t="s">
        <v>52</v>
      </c>
    </row>
    <row r="41" spans="1:52" ht="30" customHeight="1" x14ac:dyDescent="0.3">
      <c r="A41" s="22" t="s">
        <v>885</v>
      </c>
      <c r="B41" s="22" t="s">
        <v>52</v>
      </c>
      <c r="C41" s="22" t="s">
        <v>52</v>
      </c>
      <c r="D41" s="23"/>
      <c r="E41" s="25"/>
      <c r="F41" s="28">
        <f>TRUNC(SUMIF(N40:N40, N39, F40:F40),0)</f>
        <v>0</v>
      </c>
      <c r="G41" s="25"/>
      <c r="H41" s="28">
        <f>TRUNC(SUMIF(N40:N40, N39, H40:H40),0)</f>
        <v>0</v>
      </c>
      <c r="I41" s="25"/>
      <c r="J41" s="28">
        <f>TRUNC(SUMIF(N40:N40, N39, J40:J40),0)</f>
        <v>0</v>
      </c>
      <c r="K41" s="25"/>
      <c r="L41" s="28">
        <f>F41+H41+J41</f>
        <v>0</v>
      </c>
      <c r="M41" s="22" t="s">
        <v>52</v>
      </c>
      <c r="N41" s="2" t="s">
        <v>92</v>
      </c>
      <c r="O41" s="2" t="s">
        <v>92</v>
      </c>
      <c r="P41" s="2" t="s">
        <v>52</v>
      </c>
      <c r="Q41" s="2" t="s">
        <v>52</v>
      </c>
      <c r="R41" s="2" t="s">
        <v>52</v>
      </c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2" t="s">
        <v>52</v>
      </c>
      <c r="AW41" s="2" t="s">
        <v>52</v>
      </c>
      <c r="AX41" s="2" t="s">
        <v>52</v>
      </c>
      <c r="AY41" s="2" t="s">
        <v>52</v>
      </c>
      <c r="AZ41" s="2" t="s">
        <v>52</v>
      </c>
    </row>
    <row r="42" spans="1:52" ht="30" customHeight="1" x14ac:dyDescent="0.3">
      <c r="A42" s="23"/>
      <c r="B42" s="23"/>
      <c r="C42" s="23"/>
      <c r="D42" s="23"/>
      <c r="E42" s="25"/>
      <c r="F42" s="28"/>
      <c r="G42" s="25"/>
      <c r="H42" s="28"/>
      <c r="I42" s="25"/>
      <c r="J42" s="28"/>
      <c r="K42" s="25"/>
      <c r="L42" s="28"/>
      <c r="M42" s="23"/>
    </row>
    <row r="43" spans="1:52" ht="30" customHeight="1" x14ac:dyDescent="0.3">
      <c r="A43" s="19" t="s">
        <v>938</v>
      </c>
      <c r="B43" s="20"/>
      <c r="C43" s="20"/>
      <c r="D43" s="20"/>
      <c r="E43" s="24"/>
      <c r="F43" s="27"/>
      <c r="G43" s="24"/>
      <c r="H43" s="27"/>
      <c r="I43" s="24"/>
      <c r="J43" s="27"/>
      <c r="K43" s="24"/>
      <c r="L43" s="27"/>
      <c r="M43" s="21"/>
      <c r="N43" s="1" t="s">
        <v>939</v>
      </c>
    </row>
    <row r="44" spans="1:52" ht="30" customHeight="1" x14ac:dyDescent="0.3">
      <c r="A44" s="22" t="s">
        <v>940</v>
      </c>
      <c r="B44" s="22" t="s">
        <v>941</v>
      </c>
      <c r="C44" s="22" t="s">
        <v>72</v>
      </c>
      <c r="D44" s="23">
        <v>0.28249999999999997</v>
      </c>
      <c r="E44" s="25">
        <f>단가대비표!O11</f>
        <v>0</v>
      </c>
      <c r="F44" s="28">
        <f>TRUNC(E44*D44,1)</f>
        <v>0</v>
      </c>
      <c r="G44" s="25">
        <f>단가대비표!P11</f>
        <v>0</v>
      </c>
      <c r="H44" s="28">
        <f>TRUNC(G44*D44,1)</f>
        <v>0</v>
      </c>
      <c r="I44" s="25">
        <f>단가대비표!V11</f>
        <v>0</v>
      </c>
      <c r="J44" s="28">
        <f>TRUNC(I44*D44,1)</f>
        <v>0</v>
      </c>
      <c r="K44" s="25">
        <f t="shared" ref="K44:L47" si="5">TRUNC(E44+G44+I44,1)</f>
        <v>0</v>
      </c>
      <c r="L44" s="28">
        <f t="shared" si="5"/>
        <v>0</v>
      </c>
      <c r="M44" s="22" t="s">
        <v>944</v>
      </c>
      <c r="N44" s="2" t="s">
        <v>939</v>
      </c>
      <c r="O44" s="2" t="s">
        <v>945</v>
      </c>
      <c r="P44" s="2" t="s">
        <v>64</v>
      </c>
      <c r="Q44" s="2" t="s">
        <v>64</v>
      </c>
      <c r="R44" s="2" t="s">
        <v>63</v>
      </c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2" t="s">
        <v>52</v>
      </c>
      <c r="AW44" s="2" t="s">
        <v>946</v>
      </c>
      <c r="AX44" s="2" t="s">
        <v>52</v>
      </c>
      <c r="AY44" s="2" t="s">
        <v>52</v>
      </c>
      <c r="AZ44" s="2" t="s">
        <v>52</v>
      </c>
    </row>
    <row r="45" spans="1:52" ht="30" customHeight="1" x14ac:dyDescent="0.3">
      <c r="A45" s="22" t="s">
        <v>869</v>
      </c>
      <c r="B45" s="22" t="s">
        <v>870</v>
      </c>
      <c r="C45" s="22" t="s">
        <v>871</v>
      </c>
      <c r="D45" s="23">
        <v>2.2000000000000002</v>
      </c>
      <c r="E45" s="25">
        <f>단가대비표!O38</f>
        <v>0</v>
      </c>
      <c r="F45" s="28">
        <f>TRUNC(E45*D45,1)</f>
        <v>0</v>
      </c>
      <c r="G45" s="25">
        <f>단가대비표!P38</f>
        <v>0</v>
      </c>
      <c r="H45" s="28">
        <f>TRUNC(G45*D45,1)</f>
        <v>0</v>
      </c>
      <c r="I45" s="25">
        <f>단가대비표!V38</f>
        <v>0</v>
      </c>
      <c r="J45" s="28">
        <f>TRUNC(I45*D45,1)</f>
        <v>0</v>
      </c>
      <c r="K45" s="25">
        <f t="shared" si="5"/>
        <v>0</v>
      </c>
      <c r="L45" s="28">
        <f t="shared" si="5"/>
        <v>0</v>
      </c>
      <c r="M45" s="22" t="s">
        <v>872</v>
      </c>
      <c r="N45" s="2" t="s">
        <v>939</v>
      </c>
      <c r="O45" s="2" t="s">
        <v>873</v>
      </c>
      <c r="P45" s="2" t="s">
        <v>64</v>
      </c>
      <c r="Q45" s="2" t="s">
        <v>64</v>
      </c>
      <c r="R45" s="2" t="s">
        <v>63</v>
      </c>
      <c r="S45" s="3"/>
      <c r="T45" s="3"/>
      <c r="U45" s="3"/>
      <c r="V45" s="3">
        <v>1</v>
      </c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2" t="s">
        <v>52</v>
      </c>
      <c r="AW45" s="2" t="s">
        <v>947</v>
      </c>
      <c r="AX45" s="2" t="s">
        <v>52</v>
      </c>
      <c r="AY45" s="2" t="s">
        <v>52</v>
      </c>
      <c r="AZ45" s="2" t="s">
        <v>52</v>
      </c>
    </row>
    <row r="46" spans="1:52" ht="30" customHeight="1" x14ac:dyDescent="0.3">
      <c r="A46" s="22" t="s">
        <v>875</v>
      </c>
      <c r="B46" s="22" t="s">
        <v>948</v>
      </c>
      <c r="C46" s="22" t="s">
        <v>458</v>
      </c>
      <c r="D46" s="23">
        <v>1</v>
      </c>
      <c r="E46" s="25">
        <f>TRUNC(SUMIF(V44:V47, RIGHTB(O46, 1), F44:F47)*U46, 2)</f>
        <v>0</v>
      </c>
      <c r="F46" s="28">
        <f>TRUNC(E46*D46,1)</f>
        <v>0</v>
      </c>
      <c r="G46" s="25">
        <v>0</v>
      </c>
      <c r="H46" s="28">
        <f>TRUNC(G46*D46,1)</f>
        <v>0</v>
      </c>
      <c r="I46" s="25">
        <v>0</v>
      </c>
      <c r="J46" s="28">
        <f>TRUNC(I46*D46,1)</f>
        <v>0</v>
      </c>
      <c r="K46" s="25">
        <f t="shared" si="5"/>
        <v>0</v>
      </c>
      <c r="L46" s="28">
        <f t="shared" si="5"/>
        <v>0</v>
      </c>
      <c r="M46" s="22" t="s">
        <v>52</v>
      </c>
      <c r="N46" s="2" t="s">
        <v>939</v>
      </c>
      <c r="O46" s="2" t="s">
        <v>877</v>
      </c>
      <c r="P46" s="2" t="s">
        <v>64</v>
      </c>
      <c r="Q46" s="2" t="s">
        <v>64</v>
      </c>
      <c r="R46" s="2" t="s">
        <v>64</v>
      </c>
      <c r="S46" s="3">
        <v>0</v>
      </c>
      <c r="T46" s="3">
        <v>0</v>
      </c>
      <c r="U46" s="3">
        <v>0.13</v>
      </c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2" t="s">
        <v>52</v>
      </c>
      <c r="AW46" s="2" t="s">
        <v>949</v>
      </c>
      <c r="AX46" s="2" t="s">
        <v>52</v>
      </c>
      <c r="AY46" s="2" t="s">
        <v>52</v>
      </c>
      <c r="AZ46" s="2" t="s">
        <v>52</v>
      </c>
    </row>
    <row r="47" spans="1:52" ht="30" customHeight="1" x14ac:dyDescent="0.3">
      <c r="A47" s="22" t="s">
        <v>950</v>
      </c>
      <c r="B47" s="22" t="s">
        <v>880</v>
      </c>
      <c r="C47" s="22" t="s">
        <v>881</v>
      </c>
      <c r="D47" s="23">
        <v>1</v>
      </c>
      <c r="E47" s="25">
        <f>TRUNC(단가대비표!O180*1/8*16/12*25/20, 1)</f>
        <v>0</v>
      </c>
      <c r="F47" s="28">
        <f>TRUNC(E47*D47,1)</f>
        <v>0</v>
      </c>
      <c r="G47" s="25">
        <f>TRUNC(단가대비표!P180*1/8*16/12*25/20, 1)</f>
        <v>0</v>
      </c>
      <c r="H47" s="28">
        <f>TRUNC(G47*D47,1)</f>
        <v>0</v>
      </c>
      <c r="I47" s="25">
        <f>TRUNC(단가대비표!V180*1/8*16/12*25/20, 1)</f>
        <v>0</v>
      </c>
      <c r="J47" s="28">
        <f>TRUNC(I47*D47,1)</f>
        <v>0</v>
      </c>
      <c r="K47" s="25">
        <f t="shared" si="5"/>
        <v>0</v>
      </c>
      <c r="L47" s="28">
        <f t="shared" si="5"/>
        <v>0</v>
      </c>
      <c r="M47" s="22" t="s">
        <v>951</v>
      </c>
      <c r="N47" s="2" t="s">
        <v>939</v>
      </c>
      <c r="O47" s="2" t="s">
        <v>952</v>
      </c>
      <c r="P47" s="2" t="s">
        <v>64</v>
      </c>
      <c r="Q47" s="2" t="s">
        <v>64</v>
      </c>
      <c r="R47" s="2" t="s">
        <v>63</v>
      </c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2" t="s">
        <v>52</v>
      </c>
      <c r="AW47" s="2" t="s">
        <v>953</v>
      </c>
      <c r="AX47" s="2" t="s">
        <v>63</v>
      </c>
      <c r="AY47" s="2" t="s">
        <v>52</v>
      </c>
      <c r="AZ47" s="2" t="s">
        <v>52</v>
      </c>
    </row>
    <row r="48" spans="1:52" ht="30" customHeight="1" x14ac:dyDescent="0.3">
      <c r="A48" s="22" t="s">
        <v>885</v>
      </c>
      <c r="B48" s="22" t="s">
        <v>52</v>
      </c>
      <c r="C48" s="22" t="s">
        <v>52</v>
      </c>
      <c r="D48" s="23"/>
      <c r="E48" s="25"/>
      <c r="F48" s="28">
        <f>TRUNC(SUMIF(N44:N47, N43, F44:F47),0)</f>
        <v>0</v>
      </c>
      <c r="G48" s="25"/>
      <c r="H48" s="28">
        <f>TRUNC(SUMIF(N44:N47, N43, H44:H47),0)</f>
        <v>0</v>
      </c>
      <c r="I48" s="25"/>
      <c r="J48" s="28">
        <f>TRUNC(SUMIF(N44:N47, N43, J44:J47),0)</f>
        <v>0</v>
      </c>
      <c r="K48" s="25"/>
      <c r="L48" s="28">
        <f>F48+H48+J48</f>
        <v>0</v>
      </c>
      <c r="M48" s="22" t="s">
        <v>52</v>
      </c>
      <c r="N48" s="2" t="s">
        <v>92</v>
      </c>
      <c r="O48" s="2" t="s">
        <v>92</v>
      </c>
      <c r="P48" s="2" t="s">
        <v>52</v>
      </c>
      <c r="Q48" s="2" t="s">
        <v>52</v>
      </c>
      <c r="R48" s="2" t="s">
        <v>52</v>
      </c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2" t="s">
        <v>52</v>
      </c>
      <c r="AW48" s="2" t="s">
        <v>52</v>
      </c>
      <c r="AX48" s="2" t="s">
        <v>52</v>
      </c>
      <c r="AY48" s="2" t="s">
        <v>52</v>
      </c>
      <c r="AZ48" s="2" t="s">
        <v>52</v>
      </c>
    </row>
    <row r="49" spans="1:52" ht="30" customHeight="1" x14ac:dyDescent="0.3">
      <c r="A49" s="23"/>
      <c r="B49" s="23"/>
      <c r="C49" s="23"/>
      <c r="D49" s="23"/>
      <c r="E49" s="25"/>
      <c r="F49" s="28"/>
      <c r="G49" s="25"/>
      <c r="H49" s="28"/>
      <c r="I49" s="25"/>
      <c r="J49" s="28"/>
      <c r="K49" s="25"/>
      <c r="L49" s="28"/>
      <c r="M49" s="23"/>
    </row>
    <row r="50" spans="1:52" ht="30" customHeight="1" x14ac:dyDescent="0.3">
      <c r="A50" s="19" t="s">
        <v>954</v>
      </c>
      <c r="B50" s="20"/>
      <c r="C50" s="20"/>
      <c r="D50" s="20"/>
      <c r="E50" s="24"/>
      <c r="F50" s="27"/>
      <c r="G50" s="24"/>
      <c r="H50" s="27"/>
      <c r="I50" s="24"/>
      <c r="J50" s="27"/>
      <c r="K50" s="24"/>
      <c r="L50" s="27"/>
      <c r="M50" s="21"/>
      <c r="N50" s="1" t="s">
        <v>955</v>
      </c>
    </row>
    <row r="51" spans="1:52" ht="30" customHeight="1" x14ac:dyDescent="0.3">
      <c r="A51" s="22" t="s">
        <v>956</v>
      </c>
      <c r="B51" s="22" t="s">
        <v>957</v>
      </c>
      <c r="C51" s="22" t="s">
        <v>72</v>
      </c>
      <c r="D51" s="23">
        <v>0.28249999999999997</v>
      </c>
      <c r="E51" s="25">
        <f>단가대비표!O12</f>
        <v>0</v>
      </c>
      <c r="F51" s="28">
        <f>TRUNC(E51*D51,1)</f>
        <v>0</v>
      </c>
      <c r="G51" s="25">
        <f>단가대비표!P12</f>
        <v>0</v>
      </c>
      <c r="H51" s="28">
        <f>TRUNC(G51*D51,1)</f>
        <v>0</v>
      </c>
      <c r="I51" s="25">
        <f>단가대비표!V12</f>
        <v>0</v>
      </c>
      <c r="J51" s="28">
        <f>TRUNC(I51*D51,1)</f>
        <v>0</v>
      </c>
      <c r="K51" s="25">
        <f t="shared" ref="K51:L54" si="6">TRUNC(E51+G51+I51,1)</f>
        <v>0</v>
      </c>
      <c r="L51" s="28">
        <f t="shared" si="6"/>
        <v>0</v>
      </c>
      <c r="M51" s="22" t="s">
        <v>960</v>
      </c>
      <c r="N51" s="2" t="s">
        <v>955</v>
      </c>
      <c r="O51" s="2" t="s">
        <v>961</v>
      </c>
      <c r="P51" s="2" t="s">
        <v>64</v>
      </c>
      <c r="Q51" s="2" t="s">
        <v>64</v>
      </c>
      <c r="R51" s="2" t="s">
        <v>63</v>
      </c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2" t="s">
        <v>52</v>
      </c>
      <c r="AW51" s="2" t="s">
        <v>962</v>
      </c>
      <c r="AX51" s="2" t="s">
        <v>52</v>
      </c>
      <c r="AY51" s="2" t="s">
        <v>52</v>
      </c>
      <c r="AZ51" s="2" t="s">
        <v>52</v>
      </c>
    </row>
    <row r="52" spans="1:52" ht="30" customHeight="1" x14ac:dyDescent="0.3">
      <c r="A52" s="22" t="s">
        <v>869</v>
      </c>
      <c r="B52" s="22" t="s">
        <v>870</v>
      </c>
      <c r="C52" s="22" t="s">
        <v>871</v>
      </c>
      <c r="D52" s="23">
        <v>14.4</v>
      </c>
      <c r="E52" s="25">
        <f>단가대비표!O38</f>
        <v>0</v>
      </c>
      <c r="F52" s="28">
        <f>TRUNC(E52*D52,1)</f>
        <v>0</v>
      </c>
      <c r="G52" s="25">
        <f>단가대비표!P38</f>
        <v>0</v>
      </c>
      <c r="H52" s="28">
        <f>TRUNC(G52*D52,1)</f>
        <v>0</v>
      </c>
      <c r="I52" s="25">
        <f>단가대비표!V38</f>
        <v>0</v>
      </c>
      <c r="J52" s="28">
        <f>TRUNC(I52*D52,1)</f>
        <v>0</v>
      </c>
      <c r="K52" s="25">
        <f t="shared" si="6"/>
        <v>0</v>
      </c>
      <c r="L52" s="28">
        <f t="shared" si="6"/>
        <v>0</v>
      </c>
      <c r="M52" s="22" t="s">
        <v>872</v>
      </c>
      <c r="N52" s="2" t="s">
        <v>955</v>
      </c>
      <c r="O52" s="2" t="s">
        <v>873</v>
      </c>
      <c r="P52" s="2" t="s">
        <v>64</v>
      </c>
      <c r="Q52" s="2" t="s">
        <v>64</v>
      </c>
      <c r="R52" s="2" t="s">
        <v>63</v>
      </c>
      <c r="S52" s="3"/>
      <c r="T52" s="3"/>
      <c r="U52" s="3"/>
      <c r="V52" s="3">
        <v>1</v>
      </c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2" t="s">
        <v>52</v>
      </c>
      <c r="AW52" s="2" t="s">
        <v>963</v>
      </c>
      <c r="AX52" s="2" t="s">
        <v>52</v>
      </c>
      <c r="AY52" s="2" t="s">
        <v>52</v>
      </c>
      <c r="AZ52" s="2" t="s">
        <v>52</v>
      </c>
    </row>
    <row r="53" spans="1:52" ht="30" customHeight="1" x14ac:dyDescent="0.3">
      <c r="A53" s="22" t="s">
        <v>875</v>
      </c>
      <c r="B53" s="22" t="s">
        <v>964</v>
      </c>
      <c r="C53" s="22" t="s">
        <v>458</v>
      </c>
      <c r="D53" s="23">
        <v>1</v>
      </c>
      <c r="E53" s="25">
        <f>TRUNC(SUMIF(V51:V54, RIGHTB(O53, 1), F51:F54)*U53, 2)</f>
        <v>0</v>
      </c>
      <c r="F53" s="28">
        <f>TRUNC(E53*D53,1)</f>
        <v>0</v>
      </c>
      <c r="G53" s="25">
        <v>0</v>
      </c>
      <c r="H53" s="28">
        <f>TRUNC(G53*D53,1)</f>
        <v>0</v>
      </c>
      <c r="I53" s="25">
        <v>0</v>
      </c>
      <c r="J53" s="28">
        <f>TRUNC(I53*D53,1)</f>
        <v>0</v>
      </c>
      <c r="K53" s="25">
        <f t="shared" si="6"/>
        <v>0</v>
      </c>
      <c r="L53" s="28">
        <f t="shared" si="6"/>
        <v>0</v>
      </c>
      <c r="M53" s="22" t="s">
        <v>52</v>
      </c>
      <c r="N53" s="2" t="s">
        <v>955</v>
      </c>
      <c r="O53" s="2" t="s">
        <v>877</v>
      </c>
      <c r="P53" s="2" t="s">
        <v>64</v>
      </c>
      <c r="Q53" s="2" t="s">
        <v>64</v>
      </c>
      <c r="R53" s="2" t="s">
        <v>64</v>
      </c>
      <c r="S53" s="3">
        <v>0</v>
      </c>
      <c r="T53" s="3">
        <v>0</v>
      </c>
      <c r="U53" s="3">
        <v>0.3</v>
      </c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2" t="s">
        <v>52</v>
      </c>
      <c r="AW53" s="2" t="s">
        <v>965</v>
      </c>
      <c r="AX53" s="2" t="s">
        <v>52</v>
      </c>
      <c r="AY53" s="2" t="s">
        <v>52</v>
      </c>
      <c r="AZ53" s="2" t="s">
        <v>52</v>
      </c>
    </row>
    <row r="54" spans="1:52" ht="30" customHeight="1" x14ac:dyDescent="0.3">
      <c r="A54" s="22" t="s">
        <v>879</v>
      </c>
      <c r="B54" s="22" t="s">
        <v>880</v>
      </c>
      <c r="C54" s="22" t="s">
        <v>881</v>
      </c>
      <c r="D54" s="23">
        <v>1</v>
      </c>
      <c r="E54" s="25">
        <f>TRUNC(단가대비표!O178*1/8*16/12*25/20, 1)</f>
        <v>0</v>
      </c>
      <c r="F54" s="28">
        <f>TRUNC(E54*D54,1)</f>
        <v>0</v>
      </c>
      <c r="G54" s="25">
        <f>TRUNC(단가대비표!P178*1/8*16/12*25/20, 1)</f>
        <v>0</v>
      </c>
      <c r="H54" s="28">
        <f>TRUNC(G54*D54,1)</f>
        <v>0</v>
      </c>
      <c r="I54" s="25">
        <f>TRUNC(단가대비표!V178*1/8*16/12*25/20, 1)</f>
        <v>0</v>
      </c>
      <c r="J54" s="28">
        <f>TRUNC(I54*D54,1)</f>
        <v>0</v>
      </c>
      <c r="K54" s="25">
        <f t="shared" si="6"/>
        <v>0</v>
      </c>
      <c r="L54" s="28">
        <f t="shared" si="6"/>
        <v>0</v>
      </c>
      <c r="M54" s="22" t="s">
        <v>882</v>
      </c>
      <c r="N54" s="2" t="s">
        <v>955</v>
      </c>
      <c r="O54" s="2" t="s">
        <v>883</v>
      </c>
      <c r="P54" s="2" t="s">
        <v>64</v>
      </c>
      <c r="Q54" s="2" t="s">
        <v>64</v>
      </c>
      <c r="R54" s="2" t="s">
        <v>63</v>
      </c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2" t="s">
        <v>52</v>
      </c>
      <c r="AW54" s="2" t="s">
        <v>966</v>
      </c>
      <c r="AX54" s="2" t="s">
        <v>63</v>
      </c>
      <c r="AY54" s="2" t="s">
        <v>52</v>
      </c>
      <c r="AZ54" s="2" t="s">
        <v>52</v>
      </c>
    </row>
    <row r="55" spans="1:52" ht="30" customHeight="1" x14ac:dyDescent="0.3">
      <c r="A55" s="22" t="s">
        <v>885</v>
      </c>
      <c r="B55" s="22" t="s">
        <v>52</v>
      </c>
      <c r="C55" s="22" t="s">
        <v>52</v>
      </c>
      <c r="D55" s="23"/>
      <c r="E55" s="25"/>
      <c r="F55" s="28">
        <f>TRUNC(SUMIF(N51:N54, N50, F51:F54),0)</f>
        <v>0</v>
      </c>
      <c r="G55" s="25"/>
      <c r="H55" s="28">
        <f>TRUNC(SUMIF(N51:N54, N50, H51:H54),0)</f>
        <v>0</v>
      </c>
      <c r="I55" s="25"/>
      <c r="J55" s="28">
        <f>TRUNC(SUMIF(N51:N54, N50, J51:J54),0)</f>
        <v>0</v>
      </c>
      <c r="K55" s="25"/>
      <c r="L55" s="28">
        <f>F55+H55+J55</f>
        <v>0</v>
      </c>
      <c r="M55" s="22" t="s">
        <v>52</v>
      </c>
      <c r="N55" s="2" t="s">
        <v>92</v>
      </c>
      <c r="O55" s="2" t="s">
        <v>92</v>
      </c>
      <c r="P55" s="2" t="s">
        <v>52</v>
      </c>
      <c r="Q55" s="2" t="s">
        <v>52</v>
      </c>
      <c r="R55" s="2" t="s">
        <v>52</v>
      </c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2" t="s">
        <v>52</v>
      </c>
      <c r="AW55" s="2" t="s">
        <v>52</v>
      </c>
      <c r="AX55" s="2" t="s">
        <v>52</v>
      </c>
      <c r="AY55" s="2" t="s">
        <v>52</v>
      </c>
      <c r="AZ55" s="2" t="s">
        <v>52</v>
      </c>
    </row>
    <row r="56" spans="1:52" ht="30" customHeight="1" x14ac:dyDescent="0.3">
      <c r="A56" s="23"/>
      <c r="B56" s="23"/>
      <c r="C56" s="23"/>
      <c r="D56" s="23"/>
      <c r="E56" s="25"/>
      <c r="F56" s="28"/>
      <c r="G56" s="25"/>
      <c r="H56" s="28"/>
      <c r="I56" s="25"/>
      <c r="J56" s="28"/>
      <c r="K56" s="25"/>
      <c r="L56" s="28"/>
      <c r="M56" s="23"/>
    </row>
    <row r="57" spans="1:52" ht="30" customHeight="1" x14ac:dyDescent="0.3">
      <c r="A57" s="19" t="s">
        <v>967</v>
      </c>
      <c r="B57" s="20"/>
      <c r="C57" s="20"/>
      <c r="D57" s="20"/>
      <c r="E57" s="24"/>
      <c r="F57" s="27"/>
      <c r="G57" s="24"/>
      <c r="H57" s="27"/>
      <c r="I57" s="24"/>
      <c r="J57" s="27"/>
      <c r="K57" s="24"/>
      <c r="L57" s="27"/>
      <c r="M57" s="21"/>
      <c r="N57" s="1" t="s">
        <v>968</v>
      </c>
    </row>
    <row r="58" spans="1:52" ht="30" customHeight="1" x14ac:dyDescent="0.3">
      <c r="A58" s="22" t="s">
        <v>969</v>
      </c>
      <c r="B58" s="22" t="s">
        <v>970</v>
      </c>
      <c r="C58" s="22" t="s">
        <v>72</v>
      </c>
      <c r="D58" s="23">
        <v>0.37080000000000002</v>
      </c>
      <c r="E58" s="25">
        <f>단가대비표!O13</f>
        <v>0</v>
      </c>
      <c r="F58" s="28">
        <f>TRUNC(E58*D58,1)</f>
        <v>0</v>
      </c>
      <c r="G58" s="25">
        <f>단가대비표!P13</f>
        <v>0</v>
      </c>
      <c r="H58" s="28">
        <f>TRUNC(G58*D58,1)</f>
        <v>0</v>
      </c>
      <c r="I58" s="25">
        <f>단가대비표!V13</f>
        <v>0</v>
      </c>
      <c r="J58" s="28">
        <f>TRUNC(I58*D58,1)</f>
        <v>0</v>
      </c>
      <c r="K58" s="25">
        <f t="shared" ref="K58:L61" si="7">TRUNC(E58+G58+I58,1)</f>
        <v>0</v>
      </c>
      <c r="L58" s="28">
        <f t="shared" si="7"/>
        <v>0</v>
      </c>
      <c r="M58" s="22" t="s">
        <v>973</v>
      </c>
      <c r="N58" s="2" t="s">
        <v>968</v>
      </c>
      <c r="O58" s="2" t="s">
        <v>974</v>
      </c>
      <c r="P58" s="2" t="s">
        <v>64</v>
      </c>
      <c r="Q58" s="2" t="s">
        <v>64</v>
      </c>
      <c r="R58" s="2" t="s">
        <v>63</v>
      </c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2" t="s">
        <v>52</v>
      </c>
      <c r="AW58" s="2" t="s">
        <v>975</v>
      </c>
      <c r="AX58" s="2" t="s">
        <v>52</v>
      </c>
      <c r="AY58" s="2" t="s">
        <v>52</v>
      </c>
      <c r="AZ58" s="2" t="s">
        <v>52</v>
      </c>
    </row>
    <row r="59" spans="1:52" ht="30" customHeight="1" x14ac:dyDescent="0.3">
      <c r="A59" s="22" t="s">
        <v>976</v>
      </c>
      <c r="B59" s="22" t="s">
        <v>977</v>
      </c>
      <c r="C59" s="22" t="s">
        <v>871</v>
      </c>
      <c r="D59" s="23">
        <v>1</v>
      </c>
      <c r="E59" s="25">
        <f>단가대비표!O39</f>
        <v>0</v>
      </c>
      <c r="F59" s="28">
        <f>TRUNC(E59*D59,1)</f>
        <v>0</v>
      </c>
      <c r="G59" s="25">
        <f>단가대비표!P39</f>
        <v>0</v>
      </c>
      <c r="H59" s="28">
        <f>TRUNC(G59*D59,1)</f>
        <v>0</v>
      </c>
      <c r="I59" s="25">
        <f>단가대비표!V39</f>
        <v>0</v>
      </c>
      <c r="J59" s="28">
        <f>TRUNC(I59*D59,1)</f>
        <v>0</v>
      </c>
      <c r="K59" s="25">
        <f t="shared" si="7"/>
        <v>0</v>
      </c>
      <c r="L59" s="28">
        <f t="shared" si="7"/>
        <v>0</v>
      </c>
      <c r="M59" s="22" t="s">
        <v>978</v>
      </c>
      <c r="N59" s="2" t="s">
        <v>968</v>
      </c>
      <c r="O59" s="2" t="s">
        <v>979</v>
      </c>
      <c r="P59" s="2" t="s">
        <v>64</v>
      </c>
      <c r="Q59" s="2" t="s">
        <v>64</v>
      </c>
      <c r="R59" s="2" t="s">
        <v>63</v>
      </c>
      <c r="S59" s="3"/>
      <c r="T59" s="3"/>
      <c r="U59" s="3"/>
      <c r="V59" s="3">
        <v>1</v>
      </c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2" t="s">
        <v>52</v>
      </c>
      <c r="AW59" s="2" t="s">
        <v>980</v>
      </c>
      <c r="AX59" s="2" t="s">
        <v>52</v>
      </c>
      <c r="AY59" s="2" t="s">
        <v>52</v>
      </c>
      <c r="AZ59" s="2" t="s">
        <v>52</v>
      </c>
    </row>
    <row r="60" spans="1:52" ht="30" customHeight="1" x14ac:dyDescent="0.3">
      <c r="A60" s="22" t="s">
        <v>875</v>
      </c>
      <c r="B60" s="22" t="s">
        <v>981</v>
      </c>
      <c r="C60" s="22" t="s">
        <v>458</v>
      </c>
      <c r="D60" s="23">
        <v>1</v>
      </c>
      <c r="E60" s="25">
        <f>TRUNC(SUMIF(V58:V61, RIGHTB(O60, 1), F58:F61)*U60, 2)</f>
        <v>0</v>
      </c>
      <c r="F60" s="28">
        <f>TRUNC(E60*D60,1)</f>
        <v>0</v>
      </c>
      <c r="G60" s="25">
        <v>0</v>
      </c>
      <c r="H60" s="28">
        <f>TRUNC(G60*D60,1)</f>
        <v>0</v>
      </c>
      <c r="I60" s="25">
        <v>0</v>
      </c>
      <c r="J60" s="28">
        <f>TRUNC(I60*D60,1)</f>
        <v>0</v>
      </c>
      <c r="K60" s="25">
        <f t="shared" si="7"/>
        <v>0</v>
      </c>
      <c r="L60" s="28">
        <f t="shared" si="7"/>
        <v>0</v>
      </c>
      <c r="M60" s="22" t="s">
        <v>52</v>
      </c>
      <c r="N60" s="2" t="s">
        <v>968</v>
      </c>
      <c r="O60" s="2" t="s">
        <v>877</v>
      </c>
      <c r="P60" s="2" t="s">
        <v>64</v>
      </c>
      <c r="Q60" s="2" t="s">
        <v>64</v>
      </c>
      <c r="R60" s="2" t="s">
        <v>64</v>
      </c>
      <c r="S60" s="3">
        <v>0</v>
      </c>
      <c r="T60" s="3">
        <v>0</v>
      </c>
      <c r="U60" s="3">
        <v>0.2</v>
      </c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2" t="s">
        <v>52</v>
      </c>
      <c r="AW60" s="2" t="s">
        <v>982</v>
      </c>
      <c r="AX60" s="2" t="s">
        <v>52</v>
      </c>
      <c r="AY60" s="2" t="s">
        <v>52</v>
      </c>
      <c r="AZ60" s="2" t="s">
        <v>52</v>
      </c>
    </row>
    <row r="61" spans="1:52" ht="30" customHeight="1" x14ac:dyDescent="0.3">
      <c r="A61" s="22" t="s">
        <v>950</v>
      </c>
      <c r="B61" s="22" t="s">
        <v>880</v>
      </c>
      <c r="C61" s="22" t="s">
        <v>881</v>
      </c>
      <c r="D61" s="23">
        <v>1</v>
      </c>
      <c r="E61" s="25">
        <f>TRUNC(단가대비표!O180*1/8*16/12*25/20, 1)</f>
        <v>0</v>
      </c>
      <c r="F61" s="28">
        <f>TRUNC(E61*D61,1)</f>
        <v>0</v>
      </c>
      <c r="G61" s="25">
        <f>TRUNC(단가대비표!P180*1/8*16/12*25/20, 1)</f>
        <v>0</v>
      </c>
      <c r="H61" s="28">
        <f>TRUNC(G61*D61,1)</f>
        <v>0</v>
      </c>
      <c r="I61" s="25">
        <f>TRUNC(단가대비표!V180*1/8*16/12*25/20, 1)</f>
        <v>0</v>
      </c>
      <c r="J61" s="28">
        <f>TRUNC(I61*D61,1)</f>
        <v>0</v>
      </c>
      <c r="K61" s="25">
        <f t="shared" si="7"/>
        <v>0</v>
      </c>
      <c r="L61" s="28">
        <f t="shared" si="7"/>
        <v>0</v>
      </c>
      <c r="M61" s="22" t="s">
        <v>951</v>
      </c>
      <c r="N61" s="2" t="s">
        <v>968</v>
      </c>
      <c r="O61" s="2" t="s">
        <v>952</v>
      </c>
      <c r="P61" s="2" t="s">
        <v>64</v>
      </c>
      <c r="Q61" s="2" t="s">
        <v>64</v>
      </c>
      <c r="R61" s="2" t="s">
        <v>63</v>
      </c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2" t="s">
        <v>52</v>
      </c>
      <c r="AW61" s="2" t="s">
        <v>983</v>
      </c>
      <c r="AX61" s="2" t="s">
        <v>63</v>
      </c>
      <c r="AY61" s="2" t="s">
        <v>52</v>
      </c>
      <c r="AZ61" s="2" t="s">
        <v>52</v>
      </c>
    </row>
    <row r="62" spans="1:52" ht="30" customHeight="1" x14ac:dyDescent="0.3">
      <c r="A62" s="22" t="s">
        <v>885</v>
      </c>
      <c r="B62" s="22" t="s">
        <v>52</v>
      </c>
      <c r="C62" s="22" t="s">
        <v>52</v>
      </c>
      <c r="D62" s="23"/>
      <c r="E62" s="25"/>
      <c r="F62" s="28">
        <f>TRUNC(SUMIF(N58:N61, N57, F58:F61),0)</f>
        <v>0</v>
      </c>
      <c r="G62" s="25"/>
      <c r="H62" s="28">
        <f>TRUNC(SUMIF(N58:N61, N57, H58:H61),0)</f>
        <v>0</v>
      </c>
      <c r="I62" s="25"/>
      <c r="J62" s="28">
        <f>TRUNC(SUMIF(N58:N61, N57, J58:J61),0)</f>
        <v>0</v>
      </c>
      <c r="K62" s="25"/>
      <c r="L62" s="28">
        <f>F62+H62+J62</f>
        <v>0</v>
      </c>
      <c r="M62" s="22" t="s">
        <v>52</v>
      </c>
      <c r="N62" s="2" t="s">
        <v>92</v>
      </c>
      <c r="O62" s="2" t="s">
        <v>92</v>
      </c>
      <c r="P62" s="2" t="s">
        <v>52</v>
      </c>
      <c r="Q62" s="2" t="s">
        <v>52</v>
      </c>
      <c r="R62" s="2" t="s">
        <v>52</v>
      </c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2" t="s">
        <v>52</v>
      </c>
      <c r="AW62" s="2" t="s">
        <v>52</v>
      </c>
      <c r="AX62" s="2" t="s">
        <v>52</v>
      </c>
      <c r="AY62" s="2" t="s">
        <v>52</v>
      </c>
      <c r="AZ62" s="2" t="s">
        <v>52</v>
      </c>
    </row>
    <row r="63" spans="1:52" ht="30" customHeight="1" x14ac:dyDescent="0.3">
      <c r="A63" s="23"/>
      <c r="B63" s="23"/>
      <c r="C63" s="23"/>
      <c r="D63" s="23"/>
      <c r="E63" s="25"/>
      <c r="F63" s="28"/>
      <c r="G63" s="25"/>
      <c r="H63" s="28"/>
      <c r="I63" s="25"/>
      <c r="J63" s="28"/>
      <c r="K63" s="25"/>
      <c r="L63" s="28"/>
      <c r="M63" s="23"/>
    </row>
    <row r="64" spans="1:52" ht="30" customHeight="1" x14ac:dyDescent="0.3">
      <c r="A64" s="19" t="s">
        <v>984</v>
      </c>
      <c r="B64" s="20"/>
      <c r="C64" s="20"/>
      <c r="D64" s="20"/>
      <c r="E64" s="24"/>
      <c r="F64" s="27"/>
      <c r="G64" s="24"/>
      <c r="H64" s="27"/>
      <c r="I64" s="24"/>
      <c r="J64" s="27"/>
      <c r="K64" s="24"/>
      <c r="L64" s="27"/>
      <c r="M64" s="21"/>
      <c r="N64" s="1" t="s">
        <v>985</v>
      </c>
    </row>
    <row r="65" spans="1:52" ht="30" customHeight="1" x14ac:dyDescent="0.3">
      <c r="A65" s="22" t="s">
        <v>986</v>
      </c>
      <c r="B65" s="22" t="s">
        <v>987</v>
      </c>
      <c r="C65" s="22" t="s">
        <v>72</v>
      </c>
      <c r="D65" s="23">
        <v>0.63539999999999996</v>
      </c>
      <c r="E65" s="25">
        <f>단가대비표!O14</f>
        <v>0</v>
      </c>
      <c r="F65" s="28">
        <f>TRUNC(E65*D65,1)</f>
        <v>0</v>
      </c>
      <c r="G65" s="25">
        <f>단가대비표!P14</f>
        <v>0</v>
      </c>
      <c r="H65" s="28">
        <f>TRUNC(G65*D65,1)</f>
        <v>0</v>
      </c>
      <c r="I65" s="25">
        <f>단가대비표!V14</f>
        <v>0</v>
      </c>
      <c r="J65" s="28">
        <f>TRUNC(I65*D65,1)</f>
        <v>0</v>
      </c>
      <c r="K65" s="25">
        <f t="shared" ref="K65:L68" si="8">TRUNC(E65+G65+I65,1)</f>
        <v>0</v>
      </c>
      <c r="L65" s="28">
        <f t="shared" si="8"/>
        <v>0</v>
      </c>
      <c r="M65" s="22" t="s">
        <v>990</v>
      </c>
      <c r="N65" s="2" t="s">
        <v>985</v>
      </c>
      <c r="O65" s="2" t="s">
        <v>991</v>
      </c>
      <c r="P65" s="2" t="s">
        <v>64</v>
      </c>
      <c r="Q65" s="2" t="s">
        <v>64</v>
      </c>
      <c r="R65" s="2" t="s">
        <v>63</v>
      </c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2" t="s">
        <v>52</v>
      </c>
      <c r="AW65" s="2" t="s">
        <v>992</v>
      </c>
      <c r="AX65" s="2" t="s">
        <v>52</v>
      </c>
      <c r="AY65" s="2" t="s">
        <v>52</v>
      </c>
      <c r="AZ65" s="2" t="s">
        <v>52</v>
      </c>
    </row>
    <row r="66" spans="1:52" ht="30" customHeight="1" x14ac:dyDescent="0.3">
      <c r="A66" s="22" t="s">
        <v>976</v>
      </c>
      <c r="B66" s="22" t="s">
        <v>977</v>
      </c>
      <c r="C66" s="22" t="s">
        <v>871</v>
      </c>
      <c r="D66" s="23">
        <v>5.6</v>
      </c>
      <c r="E66" s="25">
        <f>단가대비표!O39</f>
        <v>0</v>
      </c>
      <c r="F66" s="28">
        <f>TRUNC(E66*D66,1)</f>
        <v>0</v>
      </c>
      <c r="G66" s="25">
        <f>단가대비표!P39</f>
        <v>0</v>
      </c>
      <c r="H66" s="28">
        <f>TRUNC(G66*D66,1)</f>
        <v>0</v>
      </c>
      <c r="I66" s="25">
        <f>단가대비표!V39</f>
        <v>0</v>
      </c>
      <c r="J66" s="28">
        <f>TRUNC(I66*D66,1)</f>
        <v>0</v>
      </c>
      <c r="K66" s="25">
        <f t="shared" si="8"/>
        <v>0</v>
      </c>
      <c r="L66" s="28">
        <f t="shared" si="8"/>
        <v>0</v>
      </c>
      <c r="M66" s="22" t="s">
        <v>978</v>
      </c>
      <c r="N66" s="2" t="s">
        <v>985</v>
      </c>
      <c r="O66" s="2" t="s">
        <v>979</v>
      </c>
      <c r="P66" s="2" t="s">
        <v>64</v>
      </c>
      <c r="Q66" s="2" t="s">
        <v>64</v>
      </c>
      <c r="R66" s="2" t="s">
        <v>63</v>
      </c>
      <c r="S66" s="3"/>
      <c r="T66" s="3"/>
      <c r="U66" s="3"/>
      <c r="V66" s="3">
        <v>1</v>
      </c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2" t="s">
        <v>52</v>
      </c>
      <c r="AW66" s="2" t="s">
        <v>993</v>
      </c>
      <c r="AX66" s="2" t="s">
        <v>52</v>
      </c>
      <c r="AY66" s="2" t="s">
        <v>52</v>
      </c>
      <c r="AZ66" s="2" t="s">
        <v>52</v>
      </c>
    </row>
    <row r="67" spans="1:52" ht="30" customHeight="1" x14ac:dyDescent="0.3">
      <c r="A67" s="22" t="s">
        <v>875</v>
      </c>
      <c r="B67" s="22" t="s">
        <v>981</v>
      </c>
      <c r="C67" s="22" t="s">
        <v>458</v>
      </c>
      <c r="D67" s="23">
        <v>1</v>
      </c>
      <c r="E67" s="25">
        <f>TRUNC(SUMIF(V65:V68, RIGHTB(O67, 1), F65:F68)*U67, 2)</f>
        <v>0</v>
      </c>
      <c r="F67" s="28">
        <f>TRUNC(E67*D67,1)</f>
        <v>0</v>
      </c>
      <c r="G67" s="25">
        <v>0</v>
      </c>
      <c r="H67" s="28">
        <f>TRUNC(G67*D67,1)</f>
        <v>0</v>
      </c>
      <c r="I67" s="25">
        <v>0</v>
      </c>
      <c r="J67" s="28">
        <f>TRUNC(I67*D67,1)</f>
        <v>0</v>
      </c>
      <c r="K67" s="25">
        <f t="shared" si="8"/>
        <v>0</v>
      </c>
      <c r="L67" s="28">
        <f t="shared" si="8"/>
        <v>0</v>
      </c>
      <c r="M67" s="22" t="s">
        <v>52</v>
      </c>
      <c r="N67" s="2" t="s">
        <v>985</v>
      </c>
      <c r="O67" s="2" t="s">
        <v>877</v>
      </c>
      <c r="P67" s="2" t="s">
        <v>64</v>
      </c>
      <c r="Q67" s="2" t="s">
        <v>64</v>
      </c>
      <c r="R67" s="2" t="s">
        <v>64</v>
      </c>
      <c r="S67" s="3">
        <v>0</v>
      </c>
      <c r="T67" s="3">
        <v>0</v>
      </c>
      <c r="U67" s="3">
        <v>0.2</v>
      </c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2" t="s">
        <v>52</v>
      </c>
      <c r="AW67" s="2" t="s">
        <v>994</v>
      </c>
      <c r="AX67" s="2" t="s">
        <v>52</v>
      </c>
      <c r="AY67" s="2" t="s">
        <v>52</v>
      </c>
      <c r="AZ67" s="2" t="s">
        <v>52</v>
      </c>
    </row>
    <row r="68" spans="1:52" ht="30" customHeight="1" x14ac:dyDescent="0.3">
      <c r="A68" s="22" t="s">
        <v>950</v>
      </c>
      <c r="B68" s="22" t="s">
        <v>880</v>
      </c>
      <c r="C68" s="22" t="s">
        <v>881</v>
      </c>
      <c r="D68" s="23">
        <v>1</v>
      </c>
      <c r="E68" s="25">
        <f>TRUNC(단가대비표!O180*1/8*16/12*25/20, 1)</f>
        <v>0</v>
      </c>
      <c r="F68" s="28">
        <f>TRUNC(E68*D68,1)</f>
        <v>0</v>
      </c>
      <c r="G68" s="25">
        <f>TRUNC(단가대비표!P180*1/8*16/12*25/20, 1)</f>
        <v>0</v>
      </c>
      <c r="H68" s="28">
        <f>TRUNC(G68*D68,1)</f>
        <v>0</v>
      </c>
      <c r="I68" s="25">
        <f>TRUNC(단가대비표!V180*1/8*16/12*25/20, 1)</f>
        <v>0</v>
      </c>
      <c r="J68" s="28">
        <f>TRUNC(I68*D68,1)</f>
        <v>0</v>
      </c>
      <c r="K68" s="25">
        <f t="shared" si="8"/>
        <v>0</v>
      </c>
      <c r="L68" s="28">
        <f t="shared" si="8"/>
        <v>0</v>
      </c>
      <c r="M68" s="22" t="s">
        <v>951</v>
      </c>
      <c r="N68" s="2" t="s">
        <v>985</v>
      </c>
      <c r="O68" s="2" t="s">
        <v>952</v>
      </c>
      <c r="P68" s="2" t="s">
        <v>64</v>
      </c>
      <c r="Q68" s="2" t="s">
        <v>64</v>
      </c>
      <c r="R68" s="2" t="s">
        <v>63</v>
      </c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2" t="s">
        <v>52</v>
      </c>
      <c r="AW68" s="2" t="s">
        <v>995</v>
      </c>
      <c r="AX68" s="2" t="s">
        <v>63</v>
      </c>
      <c r="AY68" s="2" t="s">
        <v>52</v>
      </c>
      <c r="AZ68" s="2" t="s">
        <v>52</v>
      </c>
    </row>
    <row r="69" spans="1:52" ht="30" customHeight="1" x14ac:dyDescent="0.3">
      <c r="A69" s="22" t="s">
        <v>885</v>
      </c>
      <c r="B69" s="22" t="s">
        <v>52</v>
      </c>
      <c r="C69" s="22" t="s">
        <v>52</v>
      </c>
      <c r="D69" s="23"/>
      <c r="E69" s="25"/>
      <c r="F69" s="28">
        <f>TRUNC(SUMIF(N65:N68, N64, F65:F68),0)</f>
        <v>0</v>
      </c>
      <c r="G69" s="25"/>
      <c r="H69" s="28">
        <f>TRUNC(SUMIF(N65:N68, N64, H65:H68),0)</f>
        <v>0</v>
      </c>
      <c r="I69" s="25"/>
      <c r="J69" s="28">
        <f>TRUNC(SUMIF(N65:N68, N64, J65:J68),0)</f>
        <v>0</v>
      </c>
      <c r="K69" s="25"/>
      <c r="L69" s="28">
        <f>F69+H69+J69</f>
        <v>0</v>
      </c>
      <c r="M69" s="22" t="s">
        <v>52</v>
      </c>
      <c r="N69" s="2" t="s">
        <v>92</v>
      </c>
      <c r="O69" s="2" t="s">
        <v>92</v>
      </c>
      <c r="P69" s="2" t="s">
        <v>52</v>
      </c>
      <c r="Q69" s="2" t="s">
        <v>52</v>
      </c>
      <c r="R69" s="2" t="s">
        <v>52</v>
      </c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2" t="s">
        <v>52</v>
      </c>
      <c r="AW69" s="2" t="s">
        <v>52</v>
      </c>
      <c r="AX69" s="2" t="s">
        <v>52</v>
      </c>
      <c r="AY69" s="2" t="s">
        <v>52</v>
      </c>
      <c r="AZ69" s="2" t="s">
        <v>52</v>
      </c>
    </row>
    <row r="70" spans="1:52" ht="30" customHeight="1" x14ac:dyDescent="0.3">
      <c r="A70" s="23"/>
      <c r="B70" s="23"/>
      <c r="C70" s="23"/>
      <c r="D70" s="23"/>
      <c r="E70" s="25"/>
      <c r="F70" s="28"/>
      <c r="G70" s="25"/>
      <c r="H70" s="28"/>
      <c r="I70" s="25"/>
      <c r="J70" s="28"/>
      <c r="K70" s="25"/>
      <c r="L70" s="28"/>
      <c r="M70" s="23"/>
    </row>
    <row r="71" spans="1:52" ht="30" customHeight="1" x14ac:dyDescent="0.3">
      <c r="A71" s="19" t="s">
        <v>996</v>
      </c>
      <c r="B71" s="20"/>
      <c r="C71" s="20"/>
      <c r="D71" s="20"/>
      <c r="E71" s="24"/>
      <c r="F71" s="27"/>
      <c r="G71" s="24"/>
      <c r="H71" s="27"/>
      <c r="I71" s="24"/>
      <c r="J71" s="27"/>
      <c r="K71" s="24"/>
      <c r="L71" s="27"/>
      <c r="M71" s="21"/>
      <c r="N71" s="1" t="s">
        <v>997</v>
      </c>
    </row>
    <row r="72" spans="1:52" ht="30" customHeight="1" x14ac:dyDescent="0.3">
      <c r="A72" s="22" t="s">
        <v>998</v>
      </c>
      <c r="B72" s="22" t="s">
        <v>999</v>
      </c>
      <c r="C72" s="22" t="s">
        <v>72</v>
      </c>
      <c r="D72" s="23">
        <v>0.26400000000000001</v>
      </c>
      <c r="E72" s="25">
        <f>단가대비표!O15</f>
        <v>0</v>
      </c>
      <c r="F72" s="28">
        <f>TRUNC(E72*D72,1)</f>
        <v>0</v>
      </c>
      <c r="G72" s="25">
        <f>단가대비표!P15</f>
        <v>0</v>
      </c>
      <c r="H72" s="28">
        <f>TRUNC(G72*D72,1)</f>
        <v>0</v>
      </c>
      <c r="I72" s="25">
        <f>단가대비표!V15</f>
        <v>0</v>
      </c>
      <c r="J72" s="28">
        <f>TRUNC(I72*D72,1)</f>
        <v>0</v>
      </c>
      <c r="K72" s="25">
        <f t="shared" ref="K72:L75" si="9">TRUNC(E72+G72+I72,1)</f>
        <v>0</v>
      </c>
      <c r="L72" s="28">
        <f t="shared" si="9"/>
        <v>0</v>
      </c>
      <c r="M72" s="22" t="s">
        <v>1002</v>
      </c>
      <c r="N72" s="2" t="s">
        <v>997</v>
      </c>
      <c r="O72" s="2" t="s">
        <v>1003</v>
      </c>
      <c r="P72" s="2" t="s">
        <v>64</v>
      </c>
      <c r="Q72" s="2" t="s">
        <v>64</v>
      </c>
      <c r="R72" s="2" t="s">
        <v>63</v>
      </c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2" t="s">
        <v>52</v>
      </c>
      <c r="AW72" s="2" t="s">
        <v>1004</v>
      </c>
      <c r="AX72" s="2" t="s">
        <v>52</v>
      </c>
      <c r="AY72" s="2" t="s">
        <v>52</v>
      </c>
      <c r="AZ72" s="2" t="s">
        <v>52</v>
      </c>
    </row>
    <row r="73" spans="1:52" ht="30" customHeight="1" x14ac:dyDescent="0.3">
      <c r="A73" s="22" t="s">
        <v>869</v>
      </c>
      <c r="B73" s="22" t="s">
        <v>870</v>
      </c>
      <c r="C73" s="22" t="s">
        <v>871</v>
      </c>
      <c r="D73" s="23">
        <v>17.7</v>
      </c>
      <c r="E73" s="25">
        <f>단가대비표!O38</f>
        <v>0</v>
      </c>
      <c r="F73" s="28">
        <f>TRUNC(E73*D73,1)</f>
        <v>0</v>
      </c>
      <c r="G73" s="25">
        <f>단가대비표!P38</f>
        <v>0</v>
      </c>
      <c r="H73" s="28">
        <f>TRUNC(G73*D73,1)</f>
        <v>0</v>
      </c>
      <c r="I73" s="25">
        <f>단가대비표!V38</f>
        <v>0</v>
      </c>
      <c r="J73" s="28">
        <f>TRUNC(I73*D73,1)</f>
        <v>0</v>
      </c>
      <c r="K73" s="25">
        <f t="shared" si="9"/>
        <v>0</v>
      </c>
      <c r="L73" s="28">
        <f t="shared" si="9"/>
        <v>0</v>
      </c>
      <c r="M73" s="22" t="s">
        <v>872</v>
      </c>
      <c r="N73" s="2" t="s">
        <v>997</v>
      </c>
      <c r="O73" s="2" t="s">
        <v>873</v>
      </c>
      <c r="P73" s="2" t="s">
        <v>64</v>
      </c>
      <c r="Q73" s="2" t="s">
        <v>64</v>
      </c>
      <c r="R73" s="2" t="s">
        <v>63</v>
      </c>
      <c r="S73" s="3"/>
      <c r="T73" s="3"/>
      <c r="U73" s="3"/>
      <c r="V73" s="3">
        <v>1</v>
      </c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2" t="s">
        <v>52</v>
      </c>
      <c r="AW73" s="2" t="s">
        <v>1005</v>
      </c>
      <c r="AX73" s="2" t="s">
        <v>52</v>
      </c>
      <c r="AY73" s="2" t="s">
        <v>52</v>
      </c>
      <c r="AZ73" s="2" t="s">
        <v>52</v>
      </c>
    </row>
    <row r="74" spans="1:52" ht="30" customHeight="1" x14ac:dyDescent="0.3">
      <c r="A74" s="22" t="s">
        <v>875</v>
      </c>
      <c r="B74" s="22" t="s">
        <v>1006</v>
      </c>
      <c r="C74" s="22" t="s">
        <v>458</v>
      </c>
      <c r="D74" s="23">
        <v>1</v>
      </c>
      <c r="E74" s="25">
        <f>TRUNC(SUMIF(V72:V75, RIGHTB(O74, 1), F72:F75)*U74, 2)</f>
        <v>0</v>
      </c>
      <c r="F74" s="28">
        <f>TRUNC(E74*D74,1)</f>
        <v>0</v>
      </c>
      <c r="G74" s="25">
        <v>0</v>
      </c>
      <c r="H74" s="28">
        <f>TRUNC(G74*D74,1)</f>
        <v>0</v>
      </c>
      <c r="I74" s="25">
        <v>0</v>
      </c>
      <c r="J74" s="28">
        <f>TRUNC(I74*D74,1)</f>
        <v>0</v>
      </c>
      <c r="K74" s="25">
        <f t="shared" si="9"/>
        <v>0</v>
      </c>
      <c r="L74" s="28">
        <f t="shared" si="9"/>
        <v>0</v>
      </c>
      <c r="M74" s="22" t="s">
        <v>52</v>
      </c>
      <c r="N74" s="2" t="s">
        <v>997</v>
      </c>
      <c r="O74" s="2" t="s">
        <v>877</v>
      </c>
      <c r="P74" s="2" t="s">
        <v>64</v>
      </c>
      <c r="Q74" s="2" t="s">
        <v>64</v>
      </c>
      <c r="R74" s="2" t="s">
        <v>64</v>
      </c>
      <c r="S74" s="3">
        <v>0</v>
      </c>
      <c r="T74" s="3">
        <v>0</v>
      </c>
      <c r="U74" s="3">
        <v>0.35</v>
      </c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2" t="s">
        <v>52</v>
      </c>
      <c r="AW74" s="2" t="s">
        <v>1007</v>
      </c>
      <c r="AX74" s="2" t="s">
        <v>52</v>
      </c>
      <c r="AY74" s="2" t="s">
        <v>52</v>
      </c>
      <c r="AZ74" s="2" t="s">
        <v>52</v>
      </c>
    </row>
    <row r="75" spans="1:52" ht="30" customHeight="1" x14ac:dyDescent="0.3">
      <c r="A75" s="22" t="s">
        <v>879</v>
      </c>
      <c r="B75" s="22" t="s">
        <v>880</v>
      </c>
      <c r="C75" s="22" t="s">
        <v>881</v>
      </c>
      <c r="D75" s="23">
        <v>1</v>
      </c>
      <c r="E75" s="25">
        <f>TRUNC(단가대비표!O178*1/8*16/12*25/20, 1)</f>
        <v>0</v>
      </c>
      <c r="F75" s="28">
        <f>TRUNC(E75*D75,1)</f>
        <v>0</v>
      </c>
      <c r="G75" s="25">
        <f>TRUNC(단가대비표!P178*1/8*16/12*25/20, 1)</f>
        <v>0</v>
      </c>
      <c r="H75" s="28">
        <f>TRUNC(G75*D75,1)</f>
        <v>0</v>
      </c>
      <c r="I75" s="25">
        <f>TRUNC(단가대비표!V178*1/8*16/12*25/20, 1)</f>
        <v>0</v>
      </c>
      <c r="J75" s="28">
        <f>TRUNC(I75*D75,1)</f>
        <v>0</v>
      </c>
      <c r="K75" s="25">
        <f t="shared" si="9"/>
        <v>0</v>
      </c>
      <c r="L75" s="28">
        <f t="shared" si="9"/>
        <v>0</v>
      </c>
      <c r="M75" s="22" t="s">
        <v>882</v>
      </c>
      <c r="N75" s="2" t="s">
        <v>997</v>
      </c>
      <c r="O75" s="2" t="s">
        <v>883</v>
      </c>
      <c r="P75" s="2" t="s">
        <v>64</v>
      </c>
      <c r="Q75" s="2" t="s">
        <v>64</v>
      </c>
      <c r="R75" s="2" t="s">
        <v>63</v>
      </c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2" t="s">
        <v>52</v>
      </c>
      <c r="AW75" s="2" t="s">
        <v>1008</v>
      </c>
      <c r="AX75" s="2" t="s">
        <v>63</v>
      </c>
      <c r="AY75" s="2" t="s">
        <v>52</v>
      </c>
      <c r="AZ75" s="2" t="s">
        <v>52</v>
      </c>
    </row>
    <row r="76" spans="1:52" ht="30" customHeight="1" x14ac:dyDescent="0.3">
      <c r="A76" s="22" t="s">
        <v>885</v>
      </c>
      <c r="B76" s="22" t="s">
        <v>52</v>
      </c>
      <c r="C76" s="22" t="s">
        <v>52</v>
      </c>
      <c r="D76" s="23"/>
      <c r="E76" s="25"/>
      <c r="F76" s="28">
        <f>TRUNC(SUMIF(N72:N75, N71, F72:F75),0)</f>
        <v>0</v>
      </c>
      <c r="G76" s="25"/>
      <c r="H76" s="28">
        <f>TRUNC(SUMIF(N72:N75, N71, H72:H75),0)</f>
        <v>0</v>
      </c>
      <c r="I76" s="25"/>
      <c r="J76" s="28">
        <f>TRUNC(SUMIF(N72:N75, N71, J72:J75),0)</f>
        <v>0</v>
      </c>
      <c r="K76" s="25"/>
      <c r="L76" s="28">
        <f>F76+H76+J76</f>
        <v>0</v>
      </c>
      <c r="M76" s="22" t="s">
        <v>52</v>
      </c>
      <c r="N76" s="2" t="s">
        <v>92</v>
      </c>
      <c r="O76" s="2" t="s">
        <v>92</v>
      </c>
      <c r="P76" s="2" t="s">
        <v>52</v>
      </c>
      <c r="Q76" s="2" t="s">
        <v>52</v>
      </c>
      <c r="R76" s="2" t="s">
        <v>52</v>
      </c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2" t="s">
        <v>52</v>
      </c>
      <c r="AW76" s="2" t="s">
        <v>52</v>
      </c>
      <c r="AX76" s="2" t="s">
        <v>52</v>
      </c>
      <c r="AY76" s="2" t="s">
        <v>52</v>
      </c>
      <c r="AZ76" s="2" t="s">
        <v>52</v>
      </c>
    </row>
    <row r="77" spans="1:52" ht="30" customHeight="1" x14ac:dyDescent="0.3">
      <c r="A77" s="23"/>
      <c r="B77" s="23"/>
      <c r="C77" s="23"/>
      <c r="D77" s="23"/>
      <c r="E77" s="25"/>
      <c r="F77" s="28"/>
      <c r="G77" s="25"/>
      <c r="H77" s="28"/>
      <c r="I77" s="25"/>
      <c r="J77" s="28"/>
      <c r="K77" s="25"/>
      <c r="L77" s="28"/>
      <c r="M77" s="23"/>
    </row>
    <row r="78" spans="1:52" ht="30" customHeight="1" x14ac:dyDescent="0.3">
      <c r="A78" s="19" t="s">
        <v>1009</v>
      </c>
      <c r="B78" s="20"/>
      <c r="C78" s="20"/>
      <c r="D78" s="20"/>
      <c r="E78" s="24"/>
      <c r="F78" s="27"/>
      <c r="G78" s="24"/>
      <c r="H78" s="27"/>
      <c r="I78" s="24"/>
      <c r="J78" s="27"/>
      <c r="K78" s="24"/>
      <c r="L78" s="27"/>
      <c r="M78" s="21"/>
      <c r="N78" s="1" t="s">
        <v>1010</v>
      </c>
    </row>
    <row r="79" spans="1:52" ht="30" customHeight="1" x14ac:dyDescent="0.3">
      <c r="A79" s="22" t="s">
        <v>1011</v>
      </c>
      <c r="B79" s="22" t="s">
        <v>1012</v>
      </c>
      <c r="C79" s="22" t="s">
        <v>72</v>
      </c>
      <c r="D79" s="23">
        <v>0.25</v>
      </c>
      <c r="E79" s="25">
        <f>단가대비표!O16</f>
        <v>0</v>
      </c>
      <c r="F79" s="28">
        <f>TRUNC(E79*D79,1)</f>
        <v>0</v>
      </c>
      <c r="G79" s="25">
        <f>단가대비표!P16</f>
        <v>0</v>
      </c>
      <c r="H79" s="28">
        <f>TRUNC(G79*D79,1)</f>
        <v>0</v>
      </c>
      <c r="I79" s="25">
        <f>단가대비표!V16</f>
        <v>0</v>
      </c>
      <c r="J79" s="28">
        <f>TRUNC(I79*D79,1)</f>
        <v>0</v>
      </c>
      <c r="K79" s="25">
        <f>TRUNC(E79+G79+I79,1)</f>
        <v>0</v>
      </c>
      <c r="L79" s="28">
        <f>TRUNC(F79+H79+J79,1)</f>
        <v>0</v>
      </c>
      <c r="M79" s="22" t="s">
        <v>1015</v>
      </c>
      <c r="N79" s="2" t="s">
        <v>1010</v>
      </c>
      <c r="O79" s="2" t="s">
        <v>1016</v>
      </c>
      <c r="P79" s="2" t="s">
        <v>64</v>
      </c>
      <c r="Q79" s="2" t="s">
        <v>64</v>
      </c>
      <c r="R79" s="2" t="s">
        <v>63</v>
      </c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2" t="s">
        <v>52</v>
      </c>
      <c r="AW79" s="2" t="s">
        <v>1017</v>
      </c>
      <c r="AX79" s="2" t="s">
        <v>52</v>
      </c>
      <c r="AY79" s="2" t="s">
        <v>52</v>
      </c>
      <c r="AZ79" s="2" t="s">
        <v>52</v>
      </c>
    </row>
    <row r="80" spans="1:52" ht="30" customHeight="1" x14ac:dyDescent="0.3">
      <c r="A80" s="22" t="s">
        <v>885</v>
      </c>
      <c r="B80" s="22" t="s">
        <v>52</v>
      </c>
      <c r="C80" s="22" t="s">
        <v>52</v>
      </c>
      <c r="D80" s="23"/>
      <c r="E80" s="25"/>
      <c r="F80" s="28">
        <f>TRUNC(SUMIF(N79:N79, N78, F79:F79),0)</f>
        <v>0</v>
      </c>
      <c r="G80" s="25"/>
      <c r="H80" s="28">
        <f>TRUNC(SUMIF(N79:N79, N78, H79:H79),0)</f>
        <v>0</v>
      </c>
      <c r="I80" s="25"/>
      <c r="J80" s="28">
        <f>TRUNC(SUMIF(N79:N79, N78, J79:J79),0)</f>
        <v>0</v>
      </c>
      <c r="K80" s="25"/>
      <c r="L80" s="28">
        <f>F80+H80+J80</f>
        <v>0</v>
      </c>
      <c r="M80" s="22" t="s">
        <v>52</v>
      </c>
      <c r="N80" s="2" t="s">
        <v>92</v>
      </c>
      <c r="O80" s="2" t="s">
        <v>92</v>
      </c>
      <c r="P80" s="2" t="s">
        <v>52</v>
      </c>
      <c r="Q80" s="2" t="s">
        <v>52</v>
      </c>
      <c r="R80" s="2" t="s">
        <v>52</v>
      </c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2" t="s">
        <v>52</v>
      </c>
      <c r="AW80" s="2" t="s">
        <v>52</v>
      </c>
      <c r="AX80" s="2" t="s">
        <v>52</v>
      </c>
      <c r="AY80" s="2" t="s">
        <v>52</v>
      </c>
      <c r="AZ80" s="2" t="s">
        <v>52</v>
      </c>
    </row>
    <row r="81" spans="1:52" ht="30" customHeight="1" x14ac:dyDescent="0.3">
      <c r="A81" s="23"/>
      <c r="B81" s="23"/>
      <c r="C81" s="23"/>
      <c r="D81" s="23"/>
      <c r="E81" s="25"/>
      <c r="F81" s="28"/>
      <c r="G81" s="25"/>
      <c r="H81" s="28"/>
      <c r="I81" s="25"/>
      <c r="J81" s="28"/>
      <c r="K81" s="25"/>
      <c r="L81" s="28"/>
      <c r="M81" s="23"/>
    </row>
    <row r="82" spans="1:52" ht="30" customHeight="1" x14ac:dyDescent="0.3">
      <c r="A82" s="19" t="s">
        <v>1018</v>
      </c>
      <c r="B82" s="20"/>
      <c r="C82" s="20"/>
      <c r="D82" s="20"/>
      <c r="E82" s="24"/>
      <c r="F82" s="27"/>
      <c r="G82" s="24"/>
      <c r="H82" s="27"/>
      <c r="I82" s="24"/>
      <c r="J82" s="27"/>
      <c r="K82" s="24"/>
      <c r="L82" s="27"/>
      <c r="M82" s="21"/>
      <c r="N82" s="1" t="s">
        <v>1019</v>
      </c>
    </row>
    <row r="83" spans="1:52" ht="30" customHeight="1" x14ac:dyDescent="0.3">
      <c r="A83" s="22" t="s">
        <v>1020</v>
      </c>
      <c r="B83" s="22" t="s">
        <v>1021</v>
      </c>
      <c r="C83" s="22" t="s">
        <v>72</v>
      </c>
      <c r="D83" s="23">
        <v>0.21129999999999999</v>
      </c>
      <c r="E83" s="25">
        <f>단가대비표!O17</f>
        <v>0</v>
      </c>
      <c r="F83" s="28">
        <f>TRUNC(E83*D83,1)</f>
        <v>0</v>
      </c>
      <c r="G83" s="25">
        <f>단가대비표!P17</f>
        <v>0</v>
      </c>
      <c r="H83" s="28">
        <f>TRUNC(G83*D83,1)</f>
        <v>0</v>
      </c>
      <c r="I83" s="25">
        <f>단가대비표!V17</f>
        <v>0</v>
      </c>
      <c r="J83" s="28">
        <f>TRUNC(I83*D83,1)</f>
        <v>0</v>
      </c>
      <c r="K83" s="25">
        <f t="shared" ref="K83:L86" si="10">TRUNC(E83+G83+I83,1)</f>
        <v>0</v>
      </c>
      <c r="L83" s="28">
        <f t="shared" si="10"/>
        <v>0</v>
      </c>
      <c r="M83" s="22" t="s">
        <v>1024</v>
      </c>
      <c r="N83" s="2" t="s">
        <v>1019</v>
      </c>
      <c r="O83" s="2" t="s">
        <v>1025</v>
      </c>
      <c r="P83" s="2" t="s">
        <v>64</v>
      </c>
      <c r="Q83" s="2" t="s">
        <v>64</v>
      </c>
      <c r="R83" s="2" t="s">
        <v>63</v>
      </c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2" t="s">
        <v>52</v>
      </c>
      <c r="AW83" s="2" t="s">
        <v>1026</v>
      </c>
      <c r="AX83" s="2" t="s">
        <v>52</v>
      </c>
      <c r="AY83" s="2" t="s">
        <v>52</v>
      </c>
      <c r="AZ83" s="2" t="s">
        <v>52</v>
      </c>
    </row>
    <row r="84" spans="1:52" ht="30" customHeight="1" x14ac:dyDescent="0.3">
      <c r="A84" s="22" t="s">
        <v>869</v>
      </c>
      <c r="B84" s="22" t="s">
        <v>870</v>
      </c>
      <c r="C84" s="22" t="s">
        <v>871</v>
      </c>
      <c r="D84" s="23">
        <v>9.3000000000000007</v>
      </c>
      <c r="E84" s="25">
        <f>단가대비표!O38</f>
        <v>0</v>
      </c>
      <c r="F84" s="28">
        <f>TRUNC(E84*D84,1)</f>
        <v>0</v>
      </c>
      <c r="G84" s="25">
        <f>단가대비표!P38</f>
        <v>0</v>
      </c>
      <c r="H84" s="28">
        <f>TRUNC(G84*D84,1)</f>
        <v>0</v>
      </c>
      <c r="I84" s="25">
        <f>단가대비표!V38</f>
        <v>0</v>
      </c>
      <c r="J84" s="28">
        <f>TRUNC(I84*D84,1)</f>
        <v>0</v>
      </c>
      <c r="K84" s="25">
        <f t="shared" si="10"/>
        <v>0</v>
      </c>
      <c r="L84" s="28">
        <f t="shared" si="10"/>
        <v>0</v>
      </c>
      <c r="M84" s="22" t="s">
        <v>872</v>
      </c>
      <c r="N84" s="2" t="s">
        <v>1019</v>
      </c>
      <c r="O84" s="2" t="s">
        <v>873</v>
      </c>
      <c r="P84" s="2" t="s">
        <v>64</v>
      </c>
      <c r="Q84" s="2" t="s">
        <v>64</v>
      </c>
      <c r="R84" s="2" t="s">
        <v>63</v>
      </c>
      <c r="S84" s="3"/>
      <c r="T84" s="3"/>
      <c r="U84" s="3"/>
      <c r="V84" s="3">
        <v>1</v>
      </c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2" t="s">
        <v>52</v>
      </c>
      <c r="AW84" s="2" t="s">
        <v>1027</v>
      </c>
      <c r="AX84" s="2" t="s">
        <v>52</v>
      </c>
      <c r="AY84" s="2" t="s">
        <v>52</v>
      </c>
      <c r="AZ84" s="2" t="s">
        <v>52</v>
      </c>
    </row>
    <row r="85" spans="1:52" ht="30" customHeight="1" x14ac:dyDescent="0.3">
      <c r="A85" s="22" t="s">
        <v>875</v>
      </c>
      <c r="B85" s="22" t="s">
        <v>964</v>
      </c>
      <c r="C85" s="22" t="s">
        <v>458</v>
      </c>
      <c r="D85" s="23">
        <v>1</v>
      </c>
      <c r="E85" s="25">
        <f>TRUNC(SUMIF(V83:V86, RIGHTB(O85, 1), F83:F86)*U85, 2)</f>
        <v>0</v>
      </c>
      <c r="F85" s="28">
        <f>TRUNC(E85*D85,1)</f>
        <v>0</v>
      </c>
      <c r="G85" s="25">
        <v>0</v>
      </c>
      <c r="H85" s="28">
        <f>TRUNC(G85*D85,1)</f>
        <v>0</v>
      </c>
      <c r="I85" s="25">
        <v>0</v>
      </c>
      <c r="J85" s="28">
        <f>TRUNC(I85*D85,1)</f>
        <v>0</v>
      </c>
      <c r="K85" s="25">
        <f t="shared" si="10"/>
        <v>0</v>
      </c>
      <c r="L85" s="28">
        <f t="shared" si="10"/>
        <v>0</v>
      </c>
      <c r="M85" s="22" t="s">
        <v>52</v>
      </c>
      <c r="N85" s="2" t="s">
        <v>1019</v>
      </c>
      <c r="O85" s="2" t="s">
        <v>877</v>
      </c>
      <c r="P85" s="2" t="s">
        <v>64</v>
      </c>
      <c r="Q85" s="2" t="s">
        <v>64</v>
      </c>
      <c r="R85" s="2" t="s">
        <v>64</v>
      </c>
      <c r="S85" s="3">
        <v>0</v>
      </c>
      <c r="T85" s="3">
        <v>0</v>
      </c>
      <c r="U85" s="3">
        <v>0.3</v>
      </c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2" t="s">
        <v>52</v>
      </c>
      <c r="AW85" s="2" t="s">
        <v>1028</v>
      </c>
      <c r="AX85" s="2" t="s">
        <v>52</v>
      </c>
      <c r="AY85" s="2" t="s">
        <v>52</v>
      </c>
      <c r="AZ85" s="2" t="s">
        <v>52</v>
      </c>
    </row>
    <row r="86" spans="1:52" ht="30" customHeight="1" x14ac:dyDescent="0.3">
      <c r="A86" s="22" t="s">
        <v>1029</v>
      </c>
      <c r="B86" s="22" t="s">
        <v>880</v>
      </c>
      <c r="C86" s="22" t="s">
        <v>881</v>
      </c>
      <c r="D86" s="23">
        <v>1</v>
      </c>
      <c r="E86" s="25">
        <f>TRUNC(단가대비표!O179*1/8*16/12*25/20, 1)</f>
        <v>0</v>
      </c>
      <c r="F86" s="28">
        <f>TRUNC(E86*D86,1)</f>
        <v>0</v>
      </c>
      <c r="G86" s="25">
        <f>TRUNC(단가대비표!P179*1/8*16/12*25/20, 1)</f>
        <v>0</v>
      </c>
      <c r="H86" s="28">
        <f>TRUNC(G86*D86,1)</f>
        <v>0</v>
      </c>
      <c r="I86" s="25">
        <f>TRUNC(단가대비표!V179*1/8*16/12*25/20, 1)</f>
        <v>0</v>
      </c>
      <c r="J86" s="28">
        <f>TRUNC(I86*D86,1)</f>
        <v>0</v>
      </c>
      <c r="K86" s="25">
        <f t="shared" si="10"/>
        <v>0</v>
      </c>
      <c r="L86" s="28">
        <f t="shared" si="10"/>
        <v>0</v>
      </c>
      <c r="M86" s="22" t="s">
        <v>1030</v>
      </c>
      <c r="N86" s="2" t="s">
        <v>1019</v>
      </c>
      <c r="O86" s="2" t="s">
        <v>1031</v>
      </c>
      <c r="P86" s="2" t="s">
        <v>64</v>
      </c>
      <c r="Q86" s="2" t="s">
        <v>64</v>
      </c>
      <c r="R86" s="2" t="s">
        <v>63</v>
      </c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2" t="s">
        <v>52</v>
      </c>
      <c r="AW86" s="2" t="s">
        <v>1032</v>
      </c>
      <c r="AX86" s="2" t="s">
        <v>63</v>
      </c>
      <c r="AY86" s="2" t="s">
        <v>52</v>
      </c>
      <c r="AZ86" s="2" t="s">
        <v>52</v>
      </c>
    </row>
    <row r="87" spans="1:52" ht="30" customHeight="1" x14ac:dyDescent="0.3">
      <c r="A87" s="22" t="s">
        <v>885</v>
      </c>
      <c r="B87" s="22" t="s">
        <v>52</v>
      </c>
      <c r="C87" s="22" t="s">
        <v>52</v>
      </c>
      <c r="D87" s="23"/>
      <c r="E87" s="25"/>
      <c r="F87" s="28">
        <f>TRUNC(SUMIF(N83:N86, N82, F83:F86),0)</f>
        <v>0</v>
      </c>
      <c r="G87" s="25"/>
      <c r="H87" s="28">
        <f>TRUNC(SUMIF(N83:N86, N82, H83:H86),0)</f>
        <v>0</v>
      </c>
      <c r="I87" s="25"/>
      <c r="J87" s="28">
        <f>TRUNC(SUMIF(N83:N86, N82, J83:J86),0)</f>
        <v>0</v>
      </c>
      <c r="K87" s="25"/>
      <c r="L87" s="28">
        <f>F87+H87+J87</f>
        <v>0</v>
      </c>
      <c r="M87" s="22" t="s">
        <v>52</v>
      </c>
      <c r="N87" s="2" t="s">
        <v>92</v>
      </c>
      <c r="O87" s="2" t="s">
        <v>92</v>
      </c>
      <c r="P87" s="2" t="s">
        <v>52</v>
      </c>
      <c r="Q87" s="2" t="s">
        <v>52</v>
      </c>
      <c r="R87" s="2" t="s">
        <v>52</v>
      </c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2" t="s">
        <v>52</v>
      </c>
      <c r="AW87" s="2" t="s">
        <v>52</v>
      </c>
      <c r="AX87" s="2" t="s">
        <v>52</v>
      </c>
      <c r="AY87" s="2" t="s">
        <v>52</v>
      </c>
      <c r="AZ87" s="2" t="s">
        <v>52</v>
      </c>
    </row>
    <row r="88" spans="1:52" ht="30" customHeight="1" x14ac:dyDescent="0.3">
      <c r="A88" s="23"/>
      <c r="B88" s="23"/>
      <c r="C88" s="23"/>
      <c r="D88" s="23"/>
      <c r="E88" s="25"/>
      <c r="F88" s="28"/>
      <c r="G88" s="25"/>
      <c r="H88" s="28"/>
      <c r="I88" s="25"/>
      <c r="J88" s="28"/>
      <c r="K88" s="25"/>
      <c r="L88" s="28"/>
      <c r="M88" s="23"/>
    </row>
    <row r="89" spans="1:52" ht="30" customHeight="1" x14ac:dyDescent="0.3">
      <c r="A89" s="19" t="s">
        <v>1033</v>
      </c>
      <c r="B89" s="20"/>
      <c r="C89" s="20"/>
      <c r="D89" s="20"/>
      <c r="E89" s="24"/>
      <c r="F89" s="27"/>
      <c r="G89" s="24"/>
      <c r="H89" s="27"/>
      <c r="I89" s="24"/>
      <c r="J89" s="27"/>
      <c r="K89" s="24"/>
      <c r="L89" s="27"/>
      <c r="M89" s="21"/>
      <c r="N89" s="1" t="s">
        <v>1034</v>
      </c>
    </row>
    <row r="90" spans="1:52" ht="30" customHeight="1" x14ac:dyDescent="0.3">
      <c r="A90" s="22" t="s">
        <v>1035</v>
      </c>
      <c r="B90" s="22" t="s">
        <v>1036</v>
      </c>
      <c r="C90" s="22" t="s">
        <v>72</v>
      </c>
      <c r="D90" s="23">
        <v>0.30259999999999998</v>
      </c>
      <c r="E90" s="25">
        <f>단가대비표!O18</f>
        <v>0</v>
      </c>
      <c r="F90" s="28">
        <f>TRUNC(E90*D90,1)</f>
        <v>0</v>
      </c>
      <c r="G90" s="25">
        <f>단가대비표!P18</f>
        <v>0</v>
      </c>
      <c r="H90" s="28">
        <f>TRUNC(G90*D90,1)</f>
        <v>0</v>
      </c>
      <c r="I90" s="25">
        <f>단가대비표!V18</f>
        <v>0</v>
      </c>
      <c r="J90" s="28">
        <f>TRUNC(I90*D90,1)</f>
        <v>0</v>
      </c>
      <c r="K90" s="25">
        <f>TRUNC(E90+G90+I90,1)</f>
        <v>0</v>
      </c>
      <c r="L90" s="28">
        <f>TRUNC(F90+H90+J90,1)</f>
        <v>0</v>
      </c>
      <c r="M90" s="22" t="s">
        <v>1039</v>
      </c>
      <c r="N90" s="2" t="s">
        <v>1034</v>
      </c>
      <c r="O90" s="2" t="s">
        <v>1040</v>
      </c>
      <c r="P90" s="2" t="s">
        <v>64</v>
      </c>
      <c r="Q90" s="2" t="s">
        <v>64</v>
      </c>
      <c r="R90" s="2" t="s">
        <v>63</v>
      </c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2" t="s">
        <v>52</v>
      </c>
      <c r="AW90" s="2" t="s">
        <v>1041</v>
      </c>
      <c r="AX90" s="2" t="s">
        <v>52</v>
      </c>
      <c r="AY90" s="2" t="s">
        <v>52</v>
      </c>
      <c r="AZ90" s="2" t="s">
        <v>52</v>
      </c>
    </row>
    <row r="91" spans="1:52" ht="30" customHeight="1" x14ac:dyDescent="0.3">
      <c r="A91" s="22" t="s">
        <v>885</v>
      </c>
      <c r="B91" s="22" t="s">
        <v>52</v>
      </c>
      <c r="C91" s="22" t="s">
        <v>52</v>
      </c>
      <c r="D91" s="23"/>
      <c r="E91" s="25"/>
      <c r="F91" s="28">
        <f>TRUNC(SUMIF(N90:N90, N89, F90:F90),0)</f>
        <v>0</v>
      </c>
      <c r="G91" s="25"/>
      <c r="H91" s="28">
        <f>TRUNC(SUMIF(N90:N90, N89, H90:H90),0)</f>
        <v>0</v>
      </c>
      <c r="I91" s="25"/>
      <c r="J91" s="28">
        <f>TRUNC(SUMIF(N90:N90, N89, J90:J90),0)</f>
        <v>0</v>
      </c>
      <c r="K91" s="25"/>
      <c r="L91" s="28">
        <f>F91+H91+J91</f>
        <v>0</v>
      </c>
      <c r="M91" s="22" t="s">
        <v>52</v>
      </c>
      <c r="N91" s="2" t="s">
        <v>92</v>
      </c>
      <c r="O91" s="2" t="s">
        <v>92</v>
      </c>
      <c r="P91" s="2" t="s">
        <v>52</v>
      </c>
      <c r="Q91" s="2" t="s">
        <v>52</v>
      </c>
      <c r="R91" s="2" t="s">
        <v>52</v>
      </c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2" t="s">
        <v>52</v>
      </c>
      <c r="AW91" s="2" t="s">
        <v>52</v>
      </c>
      <c r="AX91" s="2" t="s">
        <v>63</v>
      </c>
      <c r="AY91" s="2" t="s">
        <v>52</v>
      </c>
      <c r="AZ91" s="2" t="s">
        <v>52</v>
      </c>
    </row>
    <row r="92" spans="1:52" ht="30" customHeight="1" x14ac:dyDescent="0.3">
      <c r="A92" s="23"/>
      <c r="B92" s="23"/>
      <c r="C92" s="23"/>
      <c r="D92" s="23"/>
      <c r="E92" s="25"/>
      <c r="F92" s="28"/>
      <c r="G92" s="25"/>
      <c r="H92" s="28"/>
      <c r="I92" s="25"/>
      <c r="J92" s="28"/>
      <c r="K92" s="25"/>
      <c r="L92" s="28"/>
      <c r="M92" s="23"/>
    </row>
    <row r="93" spans="1:52" ht="30" customHeight="1" x14ac:dyDescent="0.3">
      <c r="A93" s="19" t="s">
        <v>1042</v>
      </c>
      <c r="B93" s="20"/>
      <c r="C93" s="20"/>
      <c r="D93" s="20"/>
      <c r="E93" s="24"/>
      <c r="F93" s="27"/>
      <c r="G93" s="24"/>
      <c r="H93" s="27"/>
      <c r="I93" s="24"/>
      <c r="J93" s="27"/>
      <c r="K93" s="24"/>
      <c r="L93" s="27"/>
      <c r="M93" s="21"/>
      <c r="N93" s="1" t="s">
        <v>1043</v>
      </c>
    </row>
    <row r="94" spans="1:52" ht="30" customHeight="1" x14ac:dyDescent="0.3">
      <c r="A94" s="22" t="s">
        <v>1048</v>
      </c>
      <c r="B94" s="22" t="s">
        <v>880</v>
      </c>
      <c r="C94" s="22" t="s">
        <v>881</v>
      </c>
      <c r="D94" s="23">
        <v>2.8000000000000001E-2</v>
      </c>
      <c r="E94" s="25">
        <f>단가대비표!O159</f>
        <v>0</v>
      </c>
      <c r="F94" s="28">
        <f>TRUNC(E94*D94,1)</f>
        <v>0</v>
      </c>
      <c r="G94" s="25">
        <f>단가대비표!P159</f>
        <v>0</v>
      </c>
      <c r="H94" s="28">
        <f>TRUNC(G94*D94,1)</f>
        <v>0</v>
      </c>
      <c r="I94" s="25">
        <f>단가대비표!V159</f>
        <v>0</v>
      </c>
      <c r="J94" s="28">
        <f>TRUNC(I94*D94,1)</f>
        <v>0</v>
      </c>
      <c r="K94" s="25">
        <f t="shared" ref="K94:L97" si="11">TRUNC(E94+G94+I94,1)</f>
        <v>0</v>
      </c>
      <c r="L94" s="28">
        <f t="shared" si="11"/>
        <v>0</v>
      </c>
      <c r="M94" s="22" t="s">
        <v>1049</v>
      </c>
      <c r="N94" s="2" t="s">
        <v>52</v>
      </c>
      <c r="O94" s="2" t="s">
        <v>1050</v>
      </c>
      <c r="P94" s="2" t="s">
        <v>64</v>
      </c>
      <c r="Q94" s="2" t="s">
        <v>64</v>
      </c>
      <c r="R94" s="2" t="s">
        <v>63</v>
      </c>
      <c r="S94" s="3"/>
      <c r="T94" s="3"/>
      <c r="U94" s="3"/>
      <c r="V94" s="3">
        <v>1</v>
      </c>
      <c r="W94" s="3">
        <v>2</v>
      </c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2" t="s">
        <v>52</v>
      </c>
      <c r="AW94" s="2" t="s">
        <v>1051</v>
      </c>
      <c r="AX94" s="2" t="s">
        <v>52</v>
      </c>
      <c r="AY94" s="2" t="s">
        <v>1052</v>
      </c>
      <c r="AZ94" s="2" t="s">
        <v>52</v>
      </c>
    </row>
    <row r="95" spans="1:52" ht="30" customHeight="1" x14ac:dyDescent="0.3">
      <c r="A95" s="22" t="s">
        <v>1053</v>
      </c>
      <c r="B95" s="22" t="s">
        <v>880</v>
      </c>
      <c r="C95" s="22" t="s">
        <v>881</v>
      </c>
      <c r="D95" s="23">
        <v>0.01</v>
      </c>
      <c r="E95" s="25">
        <f>단가대비표!O157</f>
        <v>0</v>
      </c>
      <c r="F95" s="28">
        <f>TRUNC(E95*D95,1)</f>
        <v>0</v>
      </c>
      <c r="G95" s="25">
        <f>단가대비표!P157</f>
        <v>0</v>
      </c>
      <c r="H95" s="28">
        <f>TRUNC(G95*D95,1)</f>
        <v>0</v>
      </c>
      <c r="I95" s="25">
        <f>단가대비표!V157</f>
        <v>0</v>
      </c>
      <c r="J95" s="28">
        <f>TRUNC(I95*D95,1)</f>
        <v>0</v>
      </c>
      <c r="K95" s="25">
        <f t="shared" si="11"/>
        <v>0</v>
      </c>
      <c r="L95" s="28">
        <f t="shared" si="11"/>
        <v>0</v>
      </c>
      <c r="M95" s="22" t="s">
        <v>1049</v>
      </c>
      <c r="N95" s="2" t="s">
        <v>52</v>
      </c>
      <c r="O95" s="2" t="s">
        <v>1054</v>
      </c>
      <c r="P95" s="2" t="s">
        <v>64</v>
      </c>
      <c r="Q95" s="2" t="s">
        <v>64</v>
      </c>
      <c r="R95" s="2" t="s">
        <v>63</v>
      </c>
      <c r="S95" s="3"/>
      <c r="T95" s="3"/>
      <c r="U95" s="3"/>
      <c r="V95" s="3">
        <v>1</v>
      </c>
      <c r="W95" s="3">
        <v>2</v>
      </c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2" t="s">
        <v>52</v>
      </c>
      <c r="AW95" s="2" t="s">
        <v>1055</v>
      </c>
      <c r="AX95" s="2" t="s">
        <v>52</v>
      </c>
      <c r="AY95" s="2" t="s">
        <v>1052</v>
      </c>
      <c r="AZ95" s="2" t="s">
        <v>52</v>
      </c>
    </row>
    <row r="96" spans="1:52" ht="30" customHeight="1" x14ac:dyDescent="0.3">
      <c r="A96" s="22" t="s">
        <v>1056</v>
      </c>
      <c r="B96" s="22" t="s">
        <v>1057</v>
      </c>
      <c r="C96" s="22" t="s">
        <v>458</v>
      </c>
      <c r="D96" s="23">
        <v>1</v>
      </c>
      <c r="E96" s="25">
        <v>0</v>
      </c>
      <c r="F96" s="28">
        <f>TRUNC(E96*D96,1)</f>
        <v>0</v>
      </c>
      <c r="G96" s="25">
        <v>0</v>
      </c>
      <c r="H96" s="28">
        <f>TRUNC(G96*D96,1)</f>
        <v>0</v>
      </c>
      <c r="I96" s="25">
        <f>TRUNC(SUMIF(V94:V97, RIGHTB(O96, 1), H94:H97)*U96, 2)</f>
        <v>0</v>
      </c>
      <c r="J96" s="28">
        <f>TRUNC(I96*D96,1)</f>
        <v>0</v>
      </c>
      <c r="K96" s="25">
        <f t="shared" si="11"/>
        <v>0</v>
      </c>
      <c r="L96" s="28">
        <f t="shared" si="11"/>
        <v>0</v>
      </c>
      <c r="M96" s="22" t="s">
        <v>1049</v>
      </c>
      <c r="N96" s="2" t="s">
        <v>52</v>
      </c>
      <c r="O96" s="2" t="s">
        <v>877</v>
      </c>
      <c r="P96" s="2" t="s">
        <v>64</v>
      </c>
      <c r="Q96" s="2" t="s">
        <v>64</v>
      </c>
      <c r="R96" s="2" t="s">
        <v>64</v>
      </c>
      <c r="S96" s="3">
        <v>1</v>
      </c>
      <c r="T96" s="3">
        <v>2</v>
      </c>
      <c r="U96" s="3">
        <v>0.03</v>
      </c>
      <c r="V96" s="3"/>
      <c r="W96" s="3">
        <v>2</v>
      </c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2" t="s">
        <v>52</v>
      </c>
      <c r="AW96" s="2" t="s">
        <v>1058</v>
      </c>
      <c r="AX96" s="2" t="s">
        <v>52</v>
      </c>
      <c r="AY96" s="2" t="s">
        <v>1052</v>
      </c>
      <c r="AZ96" s="2" t="s">
        <v>52</v>
      </c>
    </row>
    <row r="97" spans="1:52" ht="30" customHeight="1" x14ac:dyDescent="0.3">
      <c r="A97" s="22" t="s">
        <v>1059</v>
      </c>
      <c r="B97" s="22" t="s">
        <v>1060</v>
      </c>
      <c r="C97" s="22" t="s">
        <v>458</v>
      </c>
      <c r="D97" s="23">
        <v>1</v>
      </c>
      <c r="E97" s="25">
        <v>0</v>
      </c>
      <c r="F97" s="28">
        <f>TRUNC(E97*D97,1)</f>
        <v>0</v>
      </c>
      <c r="G97" s="25">
        <v>0</v>
      </c>
      <c r="H97" s="28">
        <f>TRUNC(G97*D97,1)</f>
        <v>0</v>
      </c>
      <c r="I97" s="25">
        <f>TRUNC(SUMIF(W94:W97, RIGHTB(O97, 1), L94:L97)*U97, 2)</f>
        <v>0</v>
      </c>
      <c r="J97" s="28">
        <f>TRUNC(I97*D97,1)</f>
        <v>0</v>
      </c>
      <c r="K97" s="25">
        <f t="shared" si="11"/>
        <v>0</v>
      </c>
      <c r="L97" s="28">
        <f t="shared" si="11"/>
        <v>0</v>
      </c>
      <c r="M97" s="22" t="s">
        <v>52</v>
      </c>
      <c r="N97" s="2" t="s">
        <v>1043</v>
      </c>
      <c r="O97" s="2" t="s">
        <v>1061</v>
      </c>
      <c r="P97" s="2" t="s">
        <v>64</v>
      </c>
      <c r="Q97" s="2" t="s">
        <v>64</v>
      </c>
      <c r="R97" s="2" t="s">
        <v>64</v>
      </c>
      <c r="S97" s="3">
        <v>3</v>
      </c>
      <c r="T97" s="3">
        <v>2</v>
      </c>
      <c r="U97" s="3">
        <v>1</v>
      </c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2" t="s">
        <v>52</v>
      </c>
      <c r="AW97" s="2" t="s">
        <v>1062</v>
      </c>
      <c r="AX97" s="2" t="s">
        <v>52</v>
      </c>
      <c r="AY97" s="2" t="s">
        <v>52</v>
      </c>
      <c r="AZ97" s="2" t="s">
        <v>52</v>
      </c>
    </row>
    <row r="98" spans="1:52" ht="30" customHeight="1" x14ac:dyDescent="0.3">
      <c r="A98" s="22" t="s">
        <v>885</v>
      </c>
      <c r="B98" s="22" t="s">
        <v>52</v>
      </c>
      <c r="C98" s="22" t="s">
        <v>52</v>
      </c>
      <c r="D98" s="23"/>
      <c r="E98" s="25"/>
      <c r="F98" s="28">
        <f>TRUNC(SUMIF(N94:N97, N93, F94:F97),0)</f>
        <v>0</v>
      </c>
      <c r="G98" s="25"/>
      <c r="H98" s="28">
        <f>TRUNC(SUMIF(N94:N97, N93, H94:H97),0)</f>
        <v>0</v>
      </c>
      <c r="I98" s="25"/>
      <c r="J98" s="28">
        <f>TRUNC(SUMIF(N94:N97, N93, J94:J97),0)</f>
        <v>0</v>
      </c>
      <c r="K98" s="25"/>
      <c r="L98" s="28">
        <f>F98+H98+J98</f>
        <v>0</v>
      </c>
      <c r="M98" s="22" t="s">
        <v>52</v>
      </c>
      <c r="N98" s="2" t="s">
        <v>92</v>
      </c>
      <c r="O98" s="2" t="s">
        <v>92</v>
      </c>
      <c r="P98" s="2" t="s">
        <v>52</v>
      </c>
      <c r="Q98" s="2" t="s">
        <v>52</v>
      </c>
      <c r="R98" s="2" t="s">
        <v>52</v>
      </c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2" t="s">
        <v>52</v>
      </c>
      <c r="AW98" s="2" t="s">
        <v>52</v>
      </c>
      <c r="AX98" s="2" t="s">
        <v>52</v>
      </c>
      <c r="AY98" s="2" t="s">
        <v>52</v>
      </c>
      <c r="AZ98" s="2" t="s">
        <v>52</v>
      </c>
    </row>
    <row r="99" spans="1:52" ht="30" customHeight="1" x14ac:dyDescent="0.3">
      <c r="A99" s="23"/>
      <c r="B99" s="23"/>
      <c r="C99" s="23"/>
      <c r="D99" s="23"/>
      <c r="E99" s="25"/>
      <c r="F99" s="28"/>
      <c r="G99" s="25"/>
      <c r="H99" s="28"/>
      <c r="I99" s="25"/>
      <c r="J99" s="28"/>
      <c r="K99" s="25"/>
      <c r="L99" s="28"/>
      <c r="M99" s="23"/>
    </row>
    <row r="100" spans="1:52" ht="30" customHeight="1" x14ac:dyDescent="0.3">
      <c r="A100" s="19" t="s">
        <v>1063</v>
      </c>
      <c r="B100" s="20"/>
      <c r="C100" s="20"/>
      <c r="D100" s="20"/>
      <c r="E100" s="24"/>
      <c r="F100" s="27"/>
      <c r="G100" s="24"/>
      <c r="H100" s="27"/>
      <c r="I100" s="24"/>
      <c r="J100" s="27"/>
      <c r="K100" s="24"/>
      <c r="L100" s="27"/>
      <c r="M100" s="21"/>
      <c r="N100" s="1" t="s">
        <v>1064</v>
      </c>
    </row>
    <row r="101" spans="1:52" ht="30" customHeight="1" x14ac:dyDescent="0.3">
      <c r="A101" s="22" t="s">
        <v>1048</v>
      </c>
      <c r="B101" s="22" t="s">
        <v>880</v>
      </c>
      <c r="C101" s="22" t="s">
        <v>881</v>
      </c>
      <c r="D101" s="23">
        <v>1.0999999999999999E-2</v>
      </c>
      <c r="E101" s="25">
        <f>단가대비표!O159</f>
        <v>0</v>
      </c>
      <c r="F101" s="28">
        <f>TRUNC(E101*D101,1)</f>
        <v>0</v>
      </c>
      <c r="G101" s="25">
        <f>단가대비표!P159</f>
        <v>0</v>
      </c>
      <c r="H101" s="28">
        <f>TRUNC(G101*D101,1)</f>
        <v>0</v>
      </c>
      <c r="I101" s="25">
        <f>단가대비표!V159</f>
        <v>0</v>
      </c>
      <c r="J101" s="28">
        <f>TRUNC(I101*D101,1)</f>
        <v>0</v>
      </c>
      <c r="K101" s="25">
        <f t="shared" ref="K101:L104" si="12">TRUNC(E101+G101+I101,1)</f>
        <v>0</v>
      </c>
      <c r="L101" s="28">
        <f t="shared" si="12"/>
        <v>0</v>
      </c>
      <c r="M101" s="22" t="s">
        <v>1049</v>
      </c>
      <c r="N101" s="2" t="s">
        <v>52</v>
      </c>
      <c r="O101" s="2" t="s">
        <v>1050</v>
      </c>
      <c r="P101" s="2" t="s">
        <v>64</v>
      </c>
      <c r="Q101" s="2" t="s">
        <v>64</v>
      </c>
      <c r="R101" s="2" t="s">
        <v>63</v>
      </c>
      <c r="S101" s="3"/>
      <c r="T101" s="3"/>
      <c r="U101" s="3"/>
      <c r="V101" s="3">
        <v>1</v>
      </c>
      <c r="W101" s="3">
        <v>2</v>
      </c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2" t="s">
        <v>52</v>
      </c>
      <c r="AW101" s="2" t="s">
        <v>1067</v>
      </c>
      <c r="AX101" s="2" t="s">
        <v>52</v>
      </c>
      <c r="AY101" s="2" t="s">
        <v>1052</v>
      </c>
      <c r="AZ101" s="2" t="s">
        <v>52</v>
      </c>
    </row>
    <row r="102" spans="1:52" ht="30" customHeight="1" x14ac:dyDescent="0.3">
      <c r="A102" s="22" t="s">
        <v>1053</v>
      </c>
      <c r="B102" s="22" t="s">
        <v>880</v>
      </c>
      <c r="C102" s="22" t="s">
        <v>881</v>
      </c>
      <c r="D102" s="23">
        <v>4.0000000000000001E-3</v>
      </c>
      <c r="E102" s="25">
        <f>단가대비표!O157</f>
        <v>0</v>
      </c>
      <c r="F102" s="28">
        <f>TRUNC(E102*D102,1)</f>
        <v>0</v>
      </c>
      <c r="G102" s="25">
        <f>단가대비표!P157</f>
        <v>0</v>
      </c>
      <c r="H102" s="28">
        <f>TRUNC(G102*D102,1)</f>
        <v>0</v>
      </c>
      <c r="I102" s="25">
        <f>단가대비표!V157</f>
        <v>0</v>
      </c>
      <c r="J102" s="28">
        <f>TRUNC(I102*D102,1)</f>
        <v>0</v>
      </c>
      <c r="K102" s="25">
        <f t="shared" si="12"/>
        <v>0</v>
      </c>
      <c r="L102" s="28">
        <f t="shared" si="12"/>
        <v>0</v>
      </c>
      <c r="M102" s="22" t="s">
        <v>1049</v>
      </c>
      <c r="N102" s="2" t="s">
        <v>52</v>
      </c>
      <c r="O102" s="2" t="s">
        <v>1054</v>
      </c>
      <c r="P102" s="2" t="s">
        <v>64</v>
      </c>
      <c r="Q102" s="2" t="s">
        <v>64</v>
      </c>
      <c r="R102" s="2" t="s">
        <v>63</v>
      </c>
      <c r="S102" s="3"/>
      <c r="T102" s="3"/>
      <c r="U102" s="3"/>
      <c r="V102" s="3">
        <v>1</v>
      </c>
      <c r="W102" s="3">
        <v>2</v>
      </c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2" t="s">
        <v>52</v>
      </c>
      <c r="AW102" s="2" t="s">
        <v>1068</v>
      </c>
      <c r="AX102" s="2" t="s">
        <v>52</v>
      </c>
      <c r="AY102" s="2" t="s">
        <v>1052</v>
      </c>
      <c r="AZ102" s="2" t="s">
        <v>52</v>
      </c>
    </row>
    <row r="103" spans="1:52" ht="30" customHeight="1" x14ac:dyDescent="0.3">
      <c r="A103" s="22" t="s">
        <v>1056</v>
      </c>
      <c r="B103" s="22" t="s">
        <v>1057</v>
      </c>
      <c r="C103" s="22" t="s">
        <v>458</v>
      </c>
      <c r="D103" s="23">
        <v>1</v>
      </c>
      <c r="E103" s="25">
        <v>0</v>
      </c>
      <c r="F103" s="28">
        <f>TRUNC(E103*D103,1)</f>
        <v>0</v>
      </c>
      <c r="G103" s="25">
        <v>0</v>
      </c>
      <c r="H103" s="28">
        <f>TRUNC(G103*D103,1)</f>
        <v>0</v>
      </c>
      <c r="I103" s="25">
        <f>TRUNC(SUMIF(V101:V104, RIGHTB(O103, 1), H101:H104)*U103, 2)</f>
        <v>0</v>
      </c>
      <c r="J103" s="28">
        <f>TRUNC(I103*D103,1)</f>
        <v>0</v>
      </c>
      <c r="K103" s="25">
        <f t="shared" si="12"/>
        <v>0</v>
      </c>
      <c r="L103" s="28">
        <f t="shared" si="12"/>
        <v>0</v>
      </c>
      <c r="M103" s="22" t="s">
        <v>1049</v>
      </c>
      <c r="N103" s="2" t="s">
        <v>52</v>
      </c>
      <c r="O103" s="2" t="s">
        <v>877</v>
      </c>
      <c r="P103" s="2" t="s">
        <v>64</v>
      </c>
      <c r="Q103" s="2" t="s">
        <v>64</v>
      </c>
      <c r="R103" s="2" t="s">
        <v>64</v>
      </c>
      <c r="S103" s="3">
        <v>1</v>
      </c>
      <c r="T103" s="3">
        <v>2</v>
      </c>
      <c r="U103" s="3">
        <v>0.03</v>
      </c>
      <c r="V103" s="3"/>
      <c r="W103" s="3">
        <v>2</v>
      </c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2" t="s">
        <v>52</v>
      </c>
      <c r="AW103" s="2" t="s">
        <v>1069</v>
      </c>
      <c r="AX103" s="2" t="s">
        <v>52</v>
      </c>
      <c r="AY103" s="2" t="s">
        <v>1052</v>
      </c>
      <c r="AZ103" s="2" t="s">
        <v>52</v>
      </c>
    </row>
    <row r="104" spans="1:52" ht="30" customHeight="1" x14ac:dyDescent="0.3">
      <c r="A104" s="22" t="s">
        <v>1059</v>
      </c>
      <c r="B104" s="22" t="s">
        <v>1060</v>
      </c>
      <c r="C104" s="22" t="s">
        <v>458</v>
      </c>
      <c r="D104" s="23">
        <v>1</v>
      </c>
      <c r="E104" s="25">
        <v>0</v>
      </c>
      <c r="F104" s="28">
        <f>TRUNC(E104*D104,1)</f>
        <v>0</v>
      </c>
      <c r="G104" s="25">
        <v>0</v>
      </c>
      <c r="H104" s="28">
        <f>TRUNC(G104*D104,1)</f>
        <v>0</v>
      </c>
      <c r="I104" s="25">
        <f>TRUNC(SUMIF(W101:W104, RIGHTB(O104, 1), L101:L104)*U104, 2)</f>
        <v>0</v>
      </c>
      <c r="J104" s="28">
        <f>TRUNC(I104*D104,1)</f>
        <v>0</v>
      </c>
      <c r="K104" s="25">
        <f t="shared" si="12"/>
        <v>0</v>
      </c>
      <c r="L104" s="28">
        <f t="shared" si="12"/>
        <v>0</v>
      </c>
      <c r="M104" s="22" t="s">
        <v>52</v>
      </c>
      <c r="N104" s="2" t="s">
        <v>1064</v>
      </c>
      <c r="O104" s="2" t="s">
        <v>1061</v>
      </c>
      <c r="P104" s="2" t="s">
        <v>64</v>
      </c>
      <c r="Q104" s="2" t="s">
        <v>64</v>
      </c>
      <c r="R104" s="2" t="s">
        <v>64</v>
      </c>
      <c r="S104" s="3">
        <v>3</v>
      </c>
      <c r="T104" s="3">
        <v>2</v>
      </c>
      <c r="U104" s="3">
        <v>1</v>
      </c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2" t="s">
        <v>52</v>
      </c>
      <c r="AW104" s="2" t="s">
        <v>1070</v>
      </c>
      <c r="AX104" s="2" t="s">
        <v>52</v>
      </c>
      <c r="AY104" s="2" t="s">
        <v>52</v>
      </c>
      <c r="AZ104" s="2" t="s">
        <v>52</v>
      </c>
    </row>
    <row r="105" spans="1:52" ht="30" customHeight="1" x14ac:dyDescent="0.3">
      <c r="A105" s="22" t="s">
        <v>885</v>
      </c>
      <c r="B105" s="22" t="s">
        <v>52</v>
      </c>
      <c r="C105" s="22" t="s">
        <v>52</v>
      </c>
      <c r="D105" s="23"/>
      <c r="E105" s="25"/>
      <c r="F105" s="28">
        <f>TRUNC(SUMIF(N101:N104, N100, F101:F104),0)</f>
        <v>0</v>
      </c>
      <c r="G105" s="25"/>
      <c r="H105" s="28">
        <f>TRUNC(SUMIF(N101:N104, N100, H101:H104),0)</f>
        <v>0</v>
      </c>
      <c r="I105" s="25"/>
      <c r="J105" s="28">
        <f>TRUNC(SUMIF(N101:N104, N100, J101:J104),0)</f>
        <v>0</v>
      </c>
      <c r="K105" s="25"/>
      <c r="L105" s="28">
        <f>F105+H105+J105</f>
        <v>0</v>
      </c>
      <c r="M105" s="22" t="s">
        <v>52</v>
      </c>
      <c r="N105" s="2" t="s">
        <v>92</v>
      </c>
      <c r="O105" s="2" t="s">
        <v>92</v>
      </c>
      <c r="P105" s="2" t="s">
        <v>52</v>
      </c>
      <c r="Q105" s="2" t="s">
        <v>52</v>
      </c>
      <c r="R105" s="2" t="s">
        <v>52</v>
      </c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2" t="s">
        <v>52</v>
      </c>
      <c r="AW105" s="2" t="s">
        <v>52</v>
      </c>
      <c r="AX105" s="2" t="s">
        <v>52</v>
      </c>
      <c r="AY105" s="2" t="s">
        <v>52</v>
      </c>
      <c r="AZ105" s="2" t="s">
        <v>52</v>
      </c>
    </row>
    <row r="106" spans="1:52" ht="30" customHeight="1" x14ac:dyDescent="0.3">
      <c r="A106" s="23"/>
      <c r="B106" s="23"/>
      <c r="C106" s="23"/>
      <c r="D106" s="23"/>
      <c r="E106" s="25"/>
      <c r="F106" s="28"/>
      <c r="G106" s="25"/>
      <c r="H106" s="28"/>
      <c r="I106" s="25"/>
      <c r="J106" s="28"/>
      <c r="K106" s="25"/>
      <c r="L106" s="28"/>
      <c r="M106" s="23"/>
    </row>
    <row r="107" spans="1:52" ht="30" customHeight="1" x14ac:dyDescent="0.3">
      <c r="A107" s="19" t="s">
        <v>1071</v>
      </c>
      <c r="B107" s="20"/>
      <c r="C107" s="20"/>
      <c r="D107" s="20"/>
      <c r="E107" s="24"/>
      <c r="F107" s="27"/>
      <c r="G107" s="24"/>
      <c r="H107" s="27"/>
      <c r="I107" s="24"/>
      <c r="J107" s="27"/>
      <c r="K107" s="24"/>
      <c r="L107" s="27"/>
      <c r="M107" s="21"/>
      <c r="N107" s="1" t="s">
        <v>62</v>
      </c>
    </row>
    <row r="108" spans="1:52" ht="30" customHeight="1" x14ac:dyDescent="0.3">
      <c r="A108" s="22" t="s">
        <v>1072</v>
      </c>
      <c r="B108" s="22" t="s">
        <v>1073</v>
      </c>
      <c r="C108" s="22" t="s">
        <v>1074</v>
      </c>
      <c r="D108" s="23">
        <v>4.0999999999999996</v>
      </c>
      <c r="E108" s="25">
        <f>단가대비표!O64</f>
        <v>0</v>
      </c>
      <c r="F108" s="28">
        <f t="shared" ref="F108:F117" si="13">TRUNC(E108*D108,1)</f>
        <v>0</v>
      </c>
      <c r="G108" s="25">
        <f>단가대비표!P64</f>
        <v>0</v>
      </c>
      <c r="H108" s="28">
        <f t="shared" ref="H108:H117" si="14">TRUNC(G108*D108,1)</f>
        <v>0</v>
      </c>
      <c r="I108" s="25">
        <f>단가대비표!V64</f>
        <v>0</v>
      </c>
      <c r="J108" s="28">
        <f t="shared" ref="J108:J117" si="15">TRUNC(I108*D108,1)</f>
        <v>0</v>
      </c>
      <c r="K108" s="25">
        <f t="shared" ref="K108:K117" si="16">TRUNC(E108+G108+I108,1)</f>
        <v>0</v>
      </c>
      <c r="L108" s="28">
        <f t="shared" ref="L108:L117" si="17">TRUNC(F108+H108+J108,1)</f>
        <v>0</v>
      </c>
      <c r="M108" s="22" t="s">
        <v>1049</v>
      </c>
      <c r="N108" s="2" t="s">
        <v>52</v>
      </c>
      <c r="O108" s="2" t="s">
        <v>1075</v>
      </c>
      <c r="P108" s="2" t="s">
        <v>64</v>
      </c>
      <c r="Q108" s="2" t="s">
        <v>64</v>
      </c>
      <c r="R108" s="2" t="s">
        <v>63</v>
      </c>
      <c r="S108" s="3"/>
      <c r="T108" s="3"/>
      <c r="U108" s="3"/>
      <c r="V108" s="3">
        <v>1</v>
      </c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2" t="s">
        <v>52</v>
      </c>
      <c r="AW108" s="2" t="s">
        <v>1076</v>
      </c>
      <c r="AX108" s="2" t="s">
        <v>52</v>
      </c>
      <c r="AY108" s="2" t="s">
        <v>1052</v>
      </c>
      <c r="AZ108" s="2" t="s">
        <v>52</v>
      </c>
    </row>
    <row r="109" spans="1:52" ht="30" customHeight="1" x14ac:dyDescent="0.3">
      <c r="A109" s="22" t="s">
        <v>1077</v>
      </c>
      <c r="B109" s="22" t="s">
        <v>1078</v>
      </c>
      <c r="C109" s="22" t="s">
        <v>60</v>
      </c>
      <c r="D109" s="23">
        <v>13.5</v>
      </c>
      <c r="E109" s="25">
        <f>단가대비표!O98</f>
        <v>0</v>
      </c>
      <c r="F109" s="28">
        <f t="shared" si="13"/>
        <v>0</v>
      </c>
      <c r="G109" s="25">
        <f>단가대비표!P98</f>
        <v>0</v>
      </c>
      <c r="H109" s="28">
        <f t="shared" si="14"/>
        <v>0</v>
      </c>
      <c r="I109" s="25">
        <f>단가대비표!V98</f>
        <v>0</v>
      </c>
      <c r="J109" s="28">
        <f t="shared" si="15"/>
        <v>0</v>
      </c>
      <c r="K109" s="25">
        <f t="shared" si="16"/>
        <v>0</v>
      </c>
      <c r="L109" s="28">
        <f t="shared" si="17"/>
        <v>0</v>
      </c>
      <c r="M109" s="22" t="s">
        <v>1049</v>
      </c>
      <c r="N109" s="2" t="s">
        <v>52</v>
      </c>
      <c r="O109" s="2" t="s">
        <v>1079</v>
      </c>
      <c r="P109" s="2" t="s">
        <v>64</v>
      </c>
      <c r="Q109" s="2" t="s">
        <v>64</v>
      </c>
      <c r="R109" s="2" t="s">
        <v>63</v>
      </c>
      <c r="S109" s="3"/>
      <c r="T109" s="3"/>
      <c r="U109" s="3"/>
      <c r="V109" s="3">
        <v>1</v>
      </c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2" t="s">
        <v>52</v>
      </c>
      <c r="AW109" s="2" t="s">
        <v>1080</v>
      </c>
      <c r="AX109" s="2" t="s">
        <v>52</v>
      </c>
      <c r="AY109" s="2" t="s">
        <v>1052</v>
      </c>
      <c r="AZ109" s="2" t="s">
        <v>52</v>
      </c>
    </row>
    <row r="110" spans="1:52" ht="30" customHeight="1" x14ac:dyDescent="0.3">
      <c r="A110" s="22" t="s">
        <v>1081</v>
      </c>
      <c r="B110" s="22" t="s">
        <v>1082</v>
      </c>
      <c r="C110" s="22" t="s">
        <v>500</v>
      </c>
      <c r="D110" s="23">
        <v>5</v>
      </c>
      <c r="E110" s="25">
        <f>단가대비표!O100</f>
        <v>0</v>
      </c>
      <c r="F110" s="28">
        <f t="shared" si="13"/>
        <v>0</v>
      </c>
      <c r="G110" s="25">
        <f>단가대비표!P100</f>
        <v>0</v>
      </c>
      <c r="H110" s="28">
        <f t="shared" si="14"/>
        <v>0</v>
      </c>
      <c r="I110" s="25">
        <f>단가대비표!V100</f>
        <v>0</v>
      </c>
      <c r="J110" s="28">
        <f t="shared" si="15"/>
        <v>0</v>
      </c>
      <c r="K110" s="25">
        <f t="shared" si="16"/>
        <v>0</v>
      </c>
      <c r="L110" s="28">
        <f t="shared" si="17"/>
        <v>0</v>
      </c>
      <c r="M110" s="22" t="s">
        <v>1049</v>
      </c>
      <c r="N110" s="2" t="s">
        <v>52</v>
      </c>
      <c r="O110" s="2" t="s">
        <v>1083</v>
      </c>
      <c r="P110" s="2" t="s">
        <v>64</v>
      </c>
      <c r="Q110" s="2" t="s">
        <v>64</v>
      </c>
      <c r="R110" s="2" t="s">
        <v>63</v>
      </c>
      <c r="S110" s="3"/>
      <c r="T110" s="3"/>
      <c r="U110" s="3"/>
      <c r="V110" s="3">
        <v>1</v>
      </c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2" t="s">
        <v>52</v>
      </c>
      <c r="AW110" s="2" t="s">
        <v>1084</v>
      </c>
      <c r="AX110" s="2" t="s">
        <v>52</v>
      </c>
      <c r="AY110" s="2" t="s">
        <v>1052</v>
      </c>
      <c r="AZ110" s="2" t="s">
        <v>52</v>
      </c>
    </row>
    <row r="111" spans="1:52" ht="30" customHeight="1" x14ac:dyDescent="0.3">
      <c r="A111" s="22" t="s">
        <v>1081</v>
      </c>
      <c r="B111" s="22" t="s">
        <v>1085</v>
      </c>
      <c r="C111" s="22" t="s">
        <v>500</v>
      </c>
      <c r="D111" s="23">
        <v>1</v>
      </c>
      <c r="E111" s="25">
        <f>단가대비표!O99</f>
        <v>0</v>
      </c>
      <c r="F111" s="28">
        <f t="shared" si="13"/>
        <v>0</v>
      </c>
      <c r="G111" s="25">
        <f>단가대비표!P99</f>
        <v>0</v>
      </c>
      <c r="H111" s="28">
        <f t="shared" si="14"/>
        <v>0</v>
      </c>
      <c r="I111" s="25">
        <f>단가대비표!V99</f>
        <v>0</v>
      </c>
      <c r="J111" s="28">
        <f t="shared" si="15"/>
        <v>0</v>
      </c>
      <c r="K111" s="25">
        <f t="shared" si="16"/>
        <v>0</v>
      </c>
      <c r="L111" s="28">
        <f t="shared" si="17"/>
        <v>0</v>
      </c>
      <c r="M111" s="22" t="s">
        <v>1049</v>
      </c>
      <c r="N111" s="2" t="s">
        <v>52</v>
      </c>
      <c r="O111" s="2" t="s">
        <v>1086</v>
      </c>
      <c r="P111" s="2" t="s">
        <v>64</v>
      </c>
      <c r="Q111" s="2" t="s">
        <v>64</v>
      </c>
      <c r="R111" s="2" t="s">
        <v>63</v>
      </c>
      <c r="S111" s="3"/>
      <c r="T111" s="3"/>
      <c r="U111" s="3"/>
      <c r="V111" s="3">
        <v>1</v>
      </c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2" t="s">
        <v>52</v>
      </c>
      <c r="AW111" s="2" t="s">
        <v>1087</v>
      </c>
      <c r="AX111" s="2" t="s">
        <v>52</v>
      </c>
      <c r="AY111" s="2" t="s">
        <v>1052</v>
      </c>
      <c r="AZ111" s="2" t="s">
        <v>52</v>
      </c>
    </row>
    <row r="112" spans="1:52" ht="30" customHeight="1" x14ac:dyDescent="0.3">
      <c r="A112" s="22" t="s">
        <v>1088</v>
      </c>
      <c r="B112" s="22" t="s">
        <v>1089</v>
      </c>
      <c r="C112" s="22" t="s">
        <v>500</v>
      </c>
      <c r="D112" s="23">
        <v>24</v>
      </c>
      <c r="E112" s="25">
        <f>단가대비표!O111</f>
        <v>0</v>
      </c>
      <c r="F112" s="28">
        <f t="shared" si="13"/>
        <v>0</v>
      </c>
      <c r="G112" s="25">
        <f>단가대비표!P111</f>
        <v>0</v>
      </c>
      <c r="H112" s="28">
        <f t="shared" si="14"/>
        <v>0</v>
      </c>
      <c r="I112" s="25">
        <f>단가대비표!V111</f>
        <v>0</v>
      </c>
      <c r="J112" s="28">
        <f t="shared" si="15"/>
        <v>0</v>
      </c>
      <c r="K112" s="25">
        <f t="shared" si="16"/>
        <v>0</v>
      </c>
      <c r="L112" s="28">
        <f t="shared" si="17"/>
        <v>0</v>
      </c>
      <c r="M112" s="22" t="s">
        <v>1049</v>
      </c>
      <c r="N112" s="2" t="s">
        <v>52</v>
      </c>
      <c r="O112" s="2" t="s">
        <v>1090</v>
      </c>
      <c r="P112" s="2" t="s">
        <v>64</v>
      </c>
      <c r="Q112" s="2" t="s">
        <v>64</v>
      </c>
      <c r="R112" s="2" t="s">
        <v>63</v>
      </c>
      <c r="S112" s="3"/>
      <c r="T112" s="3"/>
      <c r="U112" s="3"/>
      <c r="V112" s="3">
        <v>1</v>
      </c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2" t="s">
        <v>52</v>
      </c>
      <c r="AW112" s="2" t="s">
        <v>1091</v>
      </c>
      <c r="AX112" s="2" t="s">
        <v>52</v>
      </c>
      <c r="AY112" s="2" t="s">
        <v>1052</v>
      </c>
      <c r="AZ112" s="2" t="s">
        <v>52</v>
      </c>
    </row>
    <row r="113" spans="1:52" ht="30" customHeight="1" x14ac:dyDescent="0.3">
      <c r="A113" s="22" t="s">
        <v>1092</v>
      </c>
      <c r="B113" s="22" t="s">
        <v>1093</v>
      </c>
      <c r="C113" s="22" t="s">
        <v>458</v>
      </c>
      <c r="D113" s="23">
        <v>1</v>
      </c>
      <c r="E113" s="25">
        <v>0</v>
      </c>
      <c r="F113" s="28">
        <f t="shared" si="13"/>
        <v>0</v>
      </c>
      <c r="G113" s="25">
        <v>0</v>
      </c>
      <c r="H113" s="28">
        <f t="shared" si="14"/>
        <v>0</v>
      </c>
      <c r="I113" s="25">
        <f>TRUNC(SUMIF(V108:V117, RIGHTB(O113, 1), L108:L117)*U113, 2)</f>
        <v>0</v>
      </c>
      <c r="J113" s="28">
        <f t="shared" si="15"/>
        <v>0</v>
      </c>
      <c r="K113" s="25">
        <f t="shared" si="16"/>
        <v>0</v>
      </c>
      <c r="L113" s="28">
        <f t="shared" si="17"/>
        <v>0</v>
      </c>
      <c r="M113" s="22" t="s">
        <v>52</v>
      </c>
      <c r="N113" s="2" t="s">
        <v>62</v>
      </c>
      <c r="O113" s="2" t="s">
        <v>877</v>
      </c>
      <c r="P113" s="2" t="s">
        <v>64</v>
      </c>
      <c r="Q113" s="2" t="s">
        <v>64</v>
      </c>
      <c r="R113" s="2" t="s">
        <v>64</v>
      </c>
      <c r="S113" s="3">
        <v>3</v>
      </c>
      <c r="T113" s="3">
        <v>2</v>
      </c>
      <c r="U113" s="3">
        <v>0.36</v>
      </c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2" t="s">
        <v>52</v>
      </c>
      <c r="AW113" s="2" t="s">
        <v>1094</v>
      </c>
      <c r="AX113" s="2" t="s">
        <v>52</v>
      </c>
      <c r="AY113" s="2" t="s">
        <v>52</v>
      </c>
      <c r="AZ113" s="2" t="s">
        <v>52</v>
      </c>
    </row>
    <row r="114" spans="1:52" ht="30" customHeight="1" x14ac:dyDescent="0.3">
      <c r="A114" s="22" t="s">
        <v>1095</v>
      </c>
      <c r="B114" s="22" t="s">
        <v>1096</v>
      </c>
      <c r="C114" s="22" t="s">
        <v>97</v>
      </c>
      <c r="D114" s="23">
        <v>3.7999999999999999E-2</v>
      </c>
      <c r="E114" s="25">
        <f>일위대가목록!E26</f>
        <v>0</v>
      </c>
      <c r="F114" s="28">
        <f t="shared" si="13"/>
        <v>0</v>
      </c>
      <c r="G114" s="25">
        <f>일위대가목록!F26</f>
        <v>0</v>
      </c>
      <c r="H114" s="28">
        <f t="shared" si="14"/>
        <v>0</v>
      </c>
      <c r="I114" s="25">
        <f>일위대가목록!G26</f>
        <v>0</v>
      </c>
      <c r="J114" s="28">
        <f t="shared" si="15"/>
        <v>0</v>
      </c>
      <c r="K114" s="25">
        <f t="shared" si="16"/>
        <v>0</v>
      </c>
      <c r="L114" s="28">
        <f t="shared" si="17"/>
        <v>0</v>
      </c>
      <c r="M114" s="22" t="s">
        <v>1049</v>
      </c>
      <c r="N114" s="2" t="s">
        <v>52</v>
      </c>
      <c r="O114" s="2" t="s">
        <v>1097</v>
      </c>
      <c r="P114" s="2" t="s">
        <v>63</v>
      </c>
      <c r="Q114" s="2" t="s">
        <v>64</v>
      </c>
      <c r="R114" s="2" t="s">
        <v>64</v>
      </c>
      <c r="S114" s="3"/>
      <c r="T114" s="3"/>
      <c r="U114" s="3"/>
      <c r="V114" s="3"/>
      <c r="W114" s="3">
        <v>2</v>
      </c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2" t="s">
        <v>52</v>
      </c>
      <c r="AW114" s="2" t="s">
        <v>1098</v>
      </c>
      <c r="AX114" s="2" t="s">
        <v>52</v>
      </c>
      <c r="AY114" s="2" t="s">
        <v>1052</v>
      </c>
      <c r="AZ114" s="2" t="s">
        <v>52</v>
      </c>
    </row>
    <row r="115" spans="1:52" ht="30" customHeight="1" x14ac:dyDescent="0.3">
      <c r="A115" s="22" t="s">
        <v>1044</v>
      </c>
      <c r="B115" s="22" t="s">
        <v>1045</v>
      </c>
      <c r="C115" s="22" t="s">
        <v>60</v>
      </c>
      <c r="D115" s="23">
        <v>1</v>
      </c>
      <c r="E115" s="25">
        <f>일위대가목록!E18</f>
        <v>0</v>
      </c>
      <c r="F115" s="28">
        <f t="shared" si="13"/>
        <v>0</v>
      </c>
      <c r="G115" s="25">
        <f>일위대가목록!F18</f>
        <v>0</v>
      </c>
      <c r="H115" s="28">
        <f t="shared" si="14"/>
        <v>0</v>
      </c>
      <c r="I115" s="25">
        <f>일위대가목록!G18</f>
        <v>0</v>
      </c>
      <c r="J115" s="28">
        <f t="shared" si="15"/>
        <v>0</v>
      </c>
      <c r="K115" s="25">
        <f t="shared" si="16"/>
        <v>0</v>
      </c>
      <c r="L115" s="28">
        <f t="shared" si="17"/>
        <v>0</v>
      </c>
      <c r="M115" s="22" t="s">
        <v>1049</v>
      </c>
      <c r="N115" s="2" t="s">
        <v>52</v>
      </c>
      <c r="O115" s="2" t="s">
        <v>1043</v>
      </c>
      <c r="P115" s="2" t="s">
        <v>63</v>
      </c>
      <c r="Q115" s="2" t="s">
        <v>64</v>
      </c>
      <c r="R115" s="2" t="s">
        <v>64</v>
      </c>
      <c r="S115" s="3"/>
      <c r="T115" s="3"/>
      <c r="U115" s="3"/>
      <c r="V115" s="3"/>
      <c r="W115" s="3">
        <v>2</v>
      </c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2" t="s">
        <v>52</v>
      </c>
      <c r="AW115" s="2" t="s">
        <v>1099</v>
      </c>
      <c r="AX115" s="2" t="s">
        <v>52</v>
      </c>
      <c r="AY115" s="2" t="s">
        <v>1052</v>
      </c>
      <c r="AZ115" s="2" t="s">
        <v>52</v>
      </c>
    </row>
    <row r="116" spans="1:52" ht="30" customHeight="1" x14ac:dyDescent="0.3">
      <c r="A116" s="22" t="s">
        <v>1065</v>
      </c>
      <c r="B116" s="22" t="s">
        <v>1045</v>
      </c>
      <c r="C116" s="22" t="s">
        <v>60</v>
      </c>
      <c r="D116" s="23">
        <v>1</v>
      </c>
      <c r="E116" s="25">
        <f>일위대가목록!E19</f>
        <v>0</v>
      </c>
      <c r="F116" s="28">
        <f t="shared" si="13"/>
        <v>0</v>
      </c>
      <c r="G116" s="25">
        <f>일위대가목록!F19</f>
        <v>0</v>
      </c>
      <c r="H116" s="28">
        <f t="shared" si="14"/>
        <v>0</v>
      </c>
      <c r="I116" s="25">
        <f>일위대가목록!G19</f>
        <v>0</v>
      </c>
      <c r="J116" s="28">
        <f t="shared" si="15"/>
        <v>0</v>
      </c>
      <c r="K116" s="25">
        <f t="shared" si="16"/>
        <v>0</v>
      </c>
      <c r="L116" s="28">
        <f t="shared" si="17"/>
        <v>0</v>
      </c>
      <c r="M116" s="22" t="s">
        <v>1049</v>
      </c>
      <c r="N116" s="2" t="s">
        <v>52</v>
      </c>
      <c r="O116" s="2" t="s">
        <v>1064</v>
      </c>
      <c r="P116" s="2" t="s">
        <v>63</v>
      </c>
      <c r="Q116" s="2" t="s">
        <v>64</v>
      </c>
      <c r="R116" s="2" t="s">
        <v>64</v>
      </c>
      <c r="S116" s="3"/>
      <c r="T116" s="3"/>
      <c r="U116" s="3"/>
      <c r="V116" s="3"/>
      <c r="W116" s="3">
        <v>2</v>
      </c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2" t="s">
        <v>52</v>
      </c>
      <c r="AW116" s="2" t="s">
        <v>1100</v>
      </c>
      <c r="AX116" s="2" t="s">
        <v>52</v>
      </c>
      <c r="AY116" s="2" t="s">
        <v>1052</v>
      </c>
      <c r="AZ116" s="2" t="s">
        <v>52</v>
      </c>
    </row>
    <row r="117" spans="1:52" ht="30" customHeight="1" x14ac:dyDescent="0.3">
      <c r="A117" s="22" t="s">
        <v>1059</v>
      </c>
      <c r="B117" s="22" t="s">
        <v>1060</v>
      </c>
      <c r="C117" s="22" t="s">
        <v>458</v>
      </c>
      <c r="D117" s="23">
        <v>1</v>
      </c>
      <c r="E117" s="25">
        <v>0</v>
      </c>
      <c r="F117" s="28">
        <f t="shared" si="13"/>
        <v>0</v>
      </c>
      <c r="G117" s="25">
        <v>0</v>
      </c>
      <c r="H117" s="28">
        <f t="shared" si="14"/>
        <v>0</v>
      </c>
      <c r="I117" s="25">
        <f>TRUNC(SUMIF(W108:W117, RIGHTB(O117, 1), L108:L117)*U117, 2)</f>
        <v>0</v>
      </c>
      <c r="J117" s="28">
        <f t="shared" si="15"/>
        <v>0</v>
      </c>
      <c r="K117" s="25">
        <f t="shared" si="16"/>
        <v>0</v>
      </c>
      <c r="L117" s="28">
        <f t="shared" si="17"/>
        <v>0</v>
      </c>
      <c r="M117" s="22" t="s">
        <v>52</v>
      </c>
      <c r="N117" s="2" t="s">
        <v>62</v>
      </c>
      <c r="O117" s="2" t="s">
        <v>1061</v>
      </c>
      <c r="P117" s="2" t="s">
        <v>64</v>
      </c>
      <c r="Q117" s="2" t="s">
        <v>64</v>
      </c>
      <c r="R117" s="2" t="s">
        <v>64</v>
      </c>
      <c r="S117" s="3">
        <v>3</v>
      </c>
      <c r="T117" s="3">
        <v>2</v>
      </c>
      <c r="U117" s="3">
        <v>1</v>
      </c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2" t="s">
        <v>52</v>
      </c>
      <c r="AW117" s="2" t="s">
        <v>1101</v>
      </c>
      <c r="AX117" s="2" t="s">
        <v>52</v>
      </c>
      <c r="AY117" s="2" t="s">
        <v>52</v>
      </c>
      <c r="AZ117" s="2" t="s">
        <v>52</v>
      </c>
    </row>
    <row r="118" spans="1:52" ht="30" customHeight="1" x14ac:dyDescent="0.3">
      <c r="A118" s="22" t="s">
        <v>885</v>
      </c>
      <c r="B118" s="22" t="s">
        <v>52</v>
      </c>
      <c r="C118" s="22" t="s">
        <v>52</v>
      </c>
      <c r="D118" s="23"/>
      <c r="E118" s="25"/>
      <c r="F118" s="28">
        <f>TRUNC(SUMIF(N108:N117, N107, F108:F117),0)</f>
        <v>0</v>
      </c>
      <c r="G118" s="25"/>
      <c r="H118" s="28">
        <f>TRUNC(SUMIF(N108:N117, N107, H108:H117),0)</f>
        <v>0</v>
      </c>
      <c r="I118" s="25"/>
      <c r="J118" s="28">
        <f>TRUNC(SUMIF(N108:N117, N107, J108:J117),0)</f>
        <v>0</v>
      </c>
      <c r="K118" s="25"/>
      <c r="L118" s="28">
        <f>F118+H118+J118</f>
        <v>0</v>
      </c>
      <c r="M118" s="22" t="s">
        <v>52</v>
      </c>
      <c r="N118" s="2" t="s">
        <v>92</v>
      </c>
      <c r="O118" s="2" t="s">
        <v>92</v>
      </c>
      <c r="P118" s="2" t="s">
        <v>52</v>
      </c>
      <c r="Q118" s="2" t="s">
        <v>52</v>
      </c>
      <c r="R118" s="2" t="s">
        <v>52</v>
      </c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2" t="s">
        <v>52</v>
      </c>
      <c r="AW118" s="2" t="s">
        <v>52</v>
      </c>
      <c r="AX118" s="2" t="s">
        <v>52</v>
      </c>
      <c r="AY118" s="2" t="s">
        <v>52</v>
      </c>
      <c r="AZ118" s="2" t="s">
        <v>52</v>
      </c>
    </row>
    <row r="119" spans="1:52" ht="30" customHeight="1" x14ac:dyDescent="0.3">
      <c r="A119" s="23"/>
      <c r="B119" s="23"/>
      <c r="C119" s="23"/>
      <c r="D119" s="23"/>
      <c r="E119" s="25"/>
      <c r="F119" s="28"/>
      <c r="G119" s="25"/>
      <c r="H119" s="28"/>
      <c r="I119" s="25"/>
      <c r="J119" s="28"/>
      <c r="K119" s="25"/>
      <c r="L119" s="28"/>
      <c r="M119" s="23"/>
    </row>
    <row r="120" spans="1:52" ht="30" customHeight="1" x14ac:dyDescent="0.3">
      <c r="A120" s="19" t="s">
        <v>1102</v>
      </c>
      <c r="B120" s="20"/>
      <c r="C120" s="20"/>
      <c r="D120" s="20"/>
      <c r="E120" s="24"/>
      <c r="F120" s="27"/>
      <c r="G120" s="24"/>
      <c r="H120" s="27"/>
      <c r="I120" s="24"/>
      <c r="J120" s="27"/>
      <c r="K120" s="24"/>
      <c r="L120" s="27"/>
      <c r="M120" s="21"/>
      <c r="N120" s="1" t="s">
        <v>68</v>
      </c>
    </row>
    <row r="121" spans="1:52" ht="30" customHeight="1" x14ac:dyDescent="0.3">
      <c r="A121" s="22" t="s">
        <v>1072</v>
      </c>
      <c r="B121" s="22" t="s">
        <v>1073</v>
      </c>
      <c r="C121" s="22" t="s">
        <v>1074</v>
      </c>
      <c r="D121" s="23">
        <v>5</v>
      </c>
      <c r="E121" s="25">
        <f>단가대비표!O64</f>
        <v>0</v>
      </c>
      <c r="F121" s="28">
        <f t="shared" ref="F121:F130" si="18">TRUNC(E121*D121,1)</f>
        <v>0</v>
      </c>
      <c r="G121" s="25">
        <f>단가대비표!P64</f>
        <v>0</v>
      </c>
      <c r="H121" s="28">
        <f t="shared" ref="H121:H130" si="19">TRUNC(G121*D121,1)</f>
        <v>0</v>
      </c>
      <c r="I121" s="25">
        <f>단가대비표!V64</f>
        <v>0</v>
      </c>
      <c r="J121" s="28">
        <f t="shared" ref="J121:J130" si="20">TRUNC(I121*D121,1)</f>
        <v>0</v>
      </c>
      <c r="K121" s="25">
        <f t="shared" ref="K121:K130" si="21">TRUNC(E121+G121+I121,1)</f>
        <v>0</v>
      </c>
      <c r="L121" s="28">
        <f t="shared" ref="L121:L130" si="22">TRUNC(F121+H121+J121,1)</f>
        <v>0</v>
      </c>
      <c r="M121" s="22" t="s">
        <v>1049</v>
      </c>
      <c r="N121" s="2" t="s">
        <v>52</v>
      </c>
      <c r="O121" s="2" t="s">
        <v>1075</v>
      </c>
      <c r="P121" s="2" t="s">
        <v>64</v>
      </c>
      <c r="Q121" s="2" t="s">
        <v>64</v>
      </c>
      <c r="R121" s="2" t="s">
        <v>63</v>
      </c>
      <c r="S121" s="3"/>
      <c r="T121" s="3"/>
      <c r="U121" s="3"/>
      <c r="V121" s="3">
        <v>1</v>
      </c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2" t="s">
        <v>52</v>
      </c>
      <c r="AW121" s="2" t="s">
        <v>1103</v>
      </c>
      <c r="AX121" s="2" t="s">
        <v>52</v>
      </c>
      <c r="AY121" s="2" t="s">
        <v>1052</v>
      </c>
      <c r="AZ121" s="2" t="s">
        <v>52</v>
      </c>
    </row>
    <row r="122" spans="1:52" ht="30" customHeight="1" x14ac:dyDescent="0.3">
      <c r="A122" s="22" t="s">
        <v>1077</v>
      </c>
      <c r="B122" s="22" t="s">
        <v>1078</v>
      </c>
      <c r="C122" s="22" t="s">
        <v>60</v>
      </c>
      <c r="D122" s="23">
        <v>13.5</v>
      </c>
      <c r="E122" s="25">
        <f>단가대비표!O98</f>
        <v>0</v>
      </c>
      <c r="F122" s="28">
        <f t="shared" si="18"/>
        <v>0</v>
      </c>
      <c r="G122" s="25">
        <f>단가대비표!P98</f>
        <v>0</v>
      </c>
      <c r="H122" s="28">
        <f t="shared" si="19"/>
        <v>0</v>
      </c>
      <c r="I122" s="25">
        <f>단가대비표!V98</f>
        <v>0</v>
      </c>
      <c r="J122" s="28">
        <f t="shared" si="20"/>
        <v>0</v>
      </c>
      <c r="K122" s="25">
        <f t="shared" si="21"/>
        <v>0</v>
      </c>
      <c r="L122" s="28">
        <f t="shared" si="22"/>
        <v>0</v>
      </c>
      <c r="M122" s="22" t="s">
        <v>1049</v>
      </c>
      <c r="N122" s="2" t="s">
        <v>52</v>
      </c>
      <c r="O122" s="2" t="s">
        <v>1079</v>
      </c>
      <c r="P122" s="2" t="s">
        <v>64</v>
      </c>
      <c r="Q122" s="2" t="s">
        <v>64</v>
      </c>
      <c r="R122" s="2" t="s">
        <v>63</v>
      </c>
      <c r="S122" s="3"/>
      <c r="T122" s="3"/>
      <c r="U122" s="3"/>
      <c r="V122" s="3">
        <v>1</v>
      </c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2" t="s">
        <v>52</v>
      </c>
      <c r="AW122" s="2" t="s">
        <v>1104</v>
      </c>
      <c r="AX122" s="2" t="s">
        <v>52</v>
      </c>
      <c r="AY122" s="2" t="s">
        <v>1052</v>
      </c>
      <c r="AZ122" s="2" t="s">
        <v>52</v>
      </c>
    </row>
    <row r="123" spans="1:52" ht="30" customHeight="1" x14ac:dyDescent="0.3">
      <c r="A123" s="22" t="s">
        <v>1081</v>
      </c>
      <c r="B123" s="22" t="s">
        <v>1082</v>
      </c>
      <c r="C123" s="22" t="s">
        <v>500</v>
      </c>
      <c r="D123" s="23">
        <v>5</v>
      </c>
      <c r="E123" s="25">
        <f>단가대비표!O100</f>
        <v>0</v>
      </c>
      <c r="F123" s="28">
        <f t="shared" si="18"/>
        <v>0</v>
      </c>
      <c r="G123" s="25">
        <f>단가대비표!P100</f>
        <v>0</v>
      </c>
      <c r="H123" s="28">
        <f t="shared" si="19"/>
        <v>0</v>
      </c>
      <c r="I123" s="25">
        <f>단가대비표!V100</f>
        <v>0</v>
      </c>
      <c r="J123" s="28">
        <f t="shared" si="20"/>
        <v>0</v>
      </c>
      <c r="K123" s="25">
        <f t="shared" si="21"/>
        <v>0</v>
      </c>
      <c r="L123" s="28">
        <f t="shared" si="22"/>
        <v>0</v>
      </c>
      <c r="M123" s="22" t="s">
        <v>1049</v>
      </c>
      <c r="N123" s="2" t="s">
        <v>52</v>
      </c>
      <c r="O123" s="2" t="s">
        <v>1083</v>
      </c>
      <c r="P123" s="2" t="s">
        <v>64</v>
      </c>
      <c r="Q123" s="2" t="s">
        <v>64</v>
      </c>
      <c r="R123" s="2" t="s">
        <v>63</v>
      </c>
      <c r="S123" s="3"/>
      <c r="T123" s="3"/>
      <c r="U123" s="3"/>
      <c r="V123" s="3">
        <v>1</v>
      </c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2" t="s">
        <v>52</v>
      </c>
      <c r="AW123" s="2" t="s">
        <v>1105</v>
      </c>
      <c r="AX123" s="2" t="s">
        <v>52</v>
      </c>
      <c r="AY123" s="2" t="s">
        <v>1052</v>
      </c>
      <c r="AZ123" s="2" t="s">
        <v>52</v>
      </c>
    </row>
    <row r="124" spans="1:52" ht="30" customHeight="1" x14ac:dyDescent="0.3">
      <c r="A124" s="22" t="s">
        <v>1081</v>
      </c>
      <c r="B124" s="22" t="s">
        <v>1085</v>
      </c>
      <c r="C124" s="22" t="s">
        <v>500</v>
      </c>
      <c r="D124" s="23">
        <v>1</v>
      </c>
      <c r="E124" s="25">
        <f>단가대비표!O99</f>
        <v>0</v>
      </c>
      <c r="F124" s="28">
        <f t="shared" si="18"/>
        <v>0</v>
      </c>
      <c r="G124" s="25">
        <f>단가대비표!P99</f>
        <v>0</v>
      </c>
      <c r="H124" s="28">
        <f t="shared" si="19"/>
        <v>0</v>
      </c>
      <c r="I124" s="25">
        <f>단가대비표!V99</f>
        <v>0</v>
      </c>
      <c r="J124" s="28">
        <f t="shared" si="20"/>
        <v>0</v>
      </c>
      <c r="K124" s="25">
        <f t="shared" si="21"/>
        <v>0</v>
      </c>
      <c r="L124" s="28">
        <f t="shared" si="22"/>
        <v>0</v>
      </c>
      <c r="M124" s="22" t="s">
        <v>1049</v>
      </c>
      <c r="N124" s="2" t="s">
        <v>52</v>
      </c>
      <c r="O124" s="2" t="s">
        <v>1086</v>
      </c>
      <c r="P124" s="2" t="s">
        <v>64</v>
      </c>
      <c r="Q124" s="2" t="s">
        <v>64</v>
      </c>
      <c r="R124" s="2" t="s">
        <v>63</v>
      </c>
      <c r="S124" s="3"/>
      <c r="T124" s="3"/>
      <c r="U124" s="3"/>
      <c r="V124" s="3">
        <v>1</v>
      </c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2" t="s">
        <v>52</v>
      </c>
      <c r="AW124" s="2" t="s">
        <v>1106</v>
      </c>
      <c r="AX124" s="2" t="s">
        <v>52</v>
      </c>
      <c r="AY124" s="2" t="s">
        <v>1052</v>
      </c>
      <c r="AZ124" s="2" t="s">
        <v>52</v>
      </c>
    </row>
    <row r="125" spans="1:52" ht="30" customHeight="1" x14ac:dyDescent="0.3">
      <c r="A125" s="22" t="s">
        <v>1088</v>
      </c>
      <c r="B125" s="22" t="s">
        <v>1089</v>
      </c>
      <c r="C125" s="22" t="s">
        <v>500</v>
      </c>
      <c r="D125" s="23">
        <v>24</v>
      </c>
      <c r="E125" s="25">
        <f>단가대비표!O111</f>
        <v>0</v>
      </c>
      <c r="F125" s="28">
        <f t="shared" si="18"/>
        <v>0</v>
      </c>
      <c r="G125" s="25">
        <f>단가대비표!P111</f>
        <v>0</v>
      </c>
      <c r="H125" s="28">
        <f t="shared" si="19"/>
        <v>0</v>
      </c>
      <c r="I125" s="25">
        <f>단가대비표!V111</f>
        <v>0</v>
      </c>
      <c r="J125" s="28">
        <f t="shared" si="20"/>
        <v>0</v>
      </c>
      <c r="K125" s="25">
        <f t="shared" si="21"/>
        <v>0</v>
      </c>
      <c r="L125" s="28">
        <f t="shared" si="22"/>
        <v>0</v>
      </c>
      <c r="M125" s="22" t="s">
        <v>1049</v>
      </c>
      <c r="N125" s="2" t="s">
        <v>52</v>
      </c>
      <c r="O125" s="2" t="s">
        <v>1090</v>
      </c>
      <c r="P125" s="2" t="s">
        <v>64</v>
      </c>
      <c r="Q125" s="2" t="s">
        <v>64</v>
      </c>
      <c r="R125" s="2" t="s">
        <v>63</v>
      </c>
      <c r="S125" s="3"/>
      <c r="T125" s="3"/>
      <c r="U125" s="3"/>
      <c r="V125" s="3">
        <v>1</v>
      </c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2" t="s">
        <v>52</v>
      </c>
      <c r="AW125" s="2" t="s">
        <v>1107</v>
      </c>
      <c r="AX125" s="2" t="s">
        <v>52</v>
      </c>
      <c r="AY125" s="2" t="s">
        <v>1052</v>
      </c>
      <c r="AZ125" s="2" t="s">
        <v>52</v>
      </c>
    </row>
    <row r="126" spans="1:52" ht="30" customHeight="1" x14ac:dyDescent="0.3">
      <c r="A126" s="22" t="s">
        <v>1092</v>
      </c>
      <c r="B126" s="22" t="s">
        <v>1093</v>
      </c>
      <c r="C126" s="22" t="s">
        <v>458</v>
      </c>
      <c r="D126" s="23">
        <v>1</v>
      </c>
      <c r="E126" s="25">
        <v>0</v>
      </c>
      <c r="F126" s="28">
        <f t="shared" si="18"/>
        <v>0</v>
      </c>
      <c r="G126" s="25">
        <v>0</v>
      </c>
      <c r="H126" s="28">
        <f t="shared" si="19"/>
        <v>0</v>
      </c>
      <c r="I126" s="25">
        <f>TRUNC(SUMIF(V121:V130, RIGHTB(O126, 1), L121:L130)*U126, 2)</f>
        <v>0</v>
      </c>
      <c r="J126" s="28">
        <f t="shared" si="20"/>
        <v>0</v>
      </c>
      <c r="K126" s="25">
        <f t="shared" si="21"/>
        <v>0</v>
      </c>
      <c r="L126" s="28">
        <f t="shared" si="22"/>
        <v>0</v>
      </c>
      <c r="M126" s="22" t="s">
        <v>52</v>
      </c>
      <c r="N126" s="2" t="s">
        <v>68</v>
      </c>
      <c r="O126" s="2" t="s">
        <v>877</v>
      </c>
      <c r="P126" s="2" t="s">
        <v>64</v>
      </c>
      <c r="Q126" s="2" t="s">
        <v>64</v>
      </c>
      <c r="R126" s="2" t="s">
        <v>64</v>
      </c>
      <c r="S126" s="3">
        <v>3</v>
      </c>
      <c r="T126" s="3">
        <v>2</v>
      </c>
      <c r="U126" s="3">
        <v>0.36</v>
      </c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2" t="s">
        <v>52</v>
      </c>
      <c r="AW126" s="2" t="s">
        <v>1108</v>
      </c>
      <c r="AX126" s="2" t="s">
        <v>52</v>
      </c>
      <c r="AY126" s="2" t="s">
        <v>52</v>
      </c>
      <c r="AZ126" s="2" t="s">
        <v>52</v>
      </c>
    </row>
    <row r="127" spans="1:52" ht="30" customHeight="1" x14ac:dyDescent="0.3">
      <c r="A127" s="22" t="s">
        <v>1095</v>
      </c>
      <c r="B127" s="22" t="s">
        <v>1096</v>
      </c>
      <c r="C127" s="22" t="s">
        <v>97</v>
      </c>
      <c r="D127" s="23">
        <v>3.7999999999999999E-2</v>
      </c>
      <c r="E127" s="25">
        <f>일위대가목록!E26</f>
        <v>0</v>
      </c>
      <c r="F127" s="28">
        <f t="shared" si="18"/>
        <v>0</v>
      </c>
      <c r="G127" s="25">
        <f>일위대가목록!F26</f>
        <v>0</v>
      </c>
      <c r="H127" s="28">
        <f t="shared" si="19"/>
        <v>0</v>
      </c>
      <c r="I127" s="25">
        <f>일위대가목록!G26</f>
        <v>0</v>
      </c>
      <c r="J127" s="28">
        <f t="shared" si="20"/>
        <v>0</v>
      </c>
      <c r="K127" s="25">
        <f t="shared" si="21"/>
        <v>0</v>
      </c>
      <c r="L127" s="28">
        <f t="shared" si="22"/>
        <v>0</v>
      </c>
      <c r="M127" s="22" t="s">
        <v>1049</v>
      </c>
      <c r="N127" s="2" t="s">
        <v>52</v>
      </c>
      <c r="O127" s="2" t="s">
        <v>1097</v>
      </c>
      <c r="P127" s="2" t="s">
        <v>63</v>
      </c>
      <c r="Q127" s="2" t="s">
        <v>64</v>
      </c>
      <c r="R127" s="2" t="s">
        <v>64</v>
      </c>
      <c r="S127" s="3"/>
      <c r="T127" s="3"/>
      <c r="U127" s="3"/>
      <c r="V127" s="3"/>
      <c r="W127" s="3">
        <v>2</v>
      </c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2" t="s">
        <v>52</v>
      </c>
      <c r="AW127" s="2" t="s">
        <v>1109</v>
      </c>
      <c r="AX127" s="2" t="s">
        <v>52</v>
      </c>
      <c r="AY127" s="2" t="s">
        <v>1052</v>
      </c>
      <c r="AZ127" s="2" t="s">
        <v>52</v>
      </c>
    </row>
    <row r="128" spans="1:52" ht="30" customHeight="1" x14ac:dyDescent="0.3">
      <c r="A128" s="22" t="s">
        <v>1044</v>
      </c>
      <c r="B128" s="22" t="s">
        <v>1045</v>
      </c>
      <c r="C128" s="22" t="s">
        <v>60</v>
      </c>
      <c r="D128" s="23">
        <v>1</v>
      </c>
      <c r="E128" s="25">
        <f>일위대가목록!E18</f>
        <v>0</v>
      </c>
      <c r="F128" s="28">
        <f t="shared" si="18"/>
        <v>0</v>
      </c>
      <c r="G128" s="25">
        <f>일위대가목록!F18</f>
        <v>0</v>
      </c>
      <c r="H128" s="28">
        <f t="shared" si="19"/>
        <v>0</v>
      </c>
      <c r="I128" s="25">
        <f>일위대가목록!G18</f>
        <v>0</v>
      </c>
      <c r="J128" s="28">
        <f t="shared" si="20"/>
        <v>0</v>
      </c>
      <c r="K128" s="25">
        <f t="shared" si="21"/>
        <v>0</v>
      </c>
      <c r="L128" s="28">
        <f t="shared" si="22"/>
        <v>0</v>
      </c>
      <c r="M128" s="22" t="s">
        <v>1049</v>
      </c>
      <c r="N128" s="2" t="s">
        <v>52</v>
      </c>
      <c r="O128" s="2" t="s">
        <v>1043</v>
      </c>
      <c r="P128" s="2" t="s">
        <v>63</v>
      </c>
      <c r="Q128" s="2" t="s">
        <v>64</v>
      </c>
      <c r="R128" s="2" t="s">
        <v>64</v>
      </c>
      <c r="S128" s="3"/>
      <c r="T128" s="3"/>
      <c r="U128" s="3"/>
      <c r="V128" s="3"/>
      <c r="W128" s="3">
        <v>2</v>
      </c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2" t="s">
        <v>52</v>
      </c>
      <c r="AW128" s="2" t="s">
        <v>1110</v>
      </c>
      <c r="AX128" s="2" t="s">
        <v>52</v>
      </c>
      <c r="AY128" s="2" t="s">
        <v>1052</v>
      </c>
      <c r="AZ128" s="2" t="s">
        <v>52</v>
      </c>
    </row>
    <row r="129" spans="1:52" ht="30" customHeight="1" x14ac:dyDescent="0.3">
      <c r="A129" s="22" t="s">
        <v>1065</v>
      </c>
      <c r="B129" s="22" t="s">
        <v>1045</v>
      </c>
      <c r="C129" s="22" t="s">
        <v>60</v>
      </c>
      <c r="D129" s="23">
        <v>1</v>
      </c>
      <c r="E129" s="25">
        <f>일위대가목록!E19</f>
        <v>0</v>
      </c>
      <c r="F129" s="28">
        <f t="shared" si="18"/>
        <v>0</v>
      </c>
      <c r="G129" s="25">
        <f>일위대가목록!F19</f>
        <v>0</v>
      </c>
      <c r="H129" s="28">
        <f t="shared" si="19"/>
        <v>0</v>
      </c>
      <c r="I129" s="25">
        <f>일위대가목록!G19</f>
        <v>0</v>
      </c>
      <c r="J129" s="28">
        <f t="shared" si="20"/>
        <v>0</v>
      </c>
      <c r="K129" s="25">
        <f t="shared" si="21"/>
        <v>0</v>
      </c>
      <c r="L129" s="28">
        <f t="shared" si="22"/>
        <v>0</v>
      </c>
      <c r="M129" s="22" t="s">
        <v>1049</v>
      </c>
      <c r="N129" s="2" t="s">
        <v>52</v>
      </c>
      <c r="O129" s="2" t="s">
        <v>1064</v>
      </c>
      <c r="P129" s="2" t="s">
        <v>63</v>
      </c>
      <c r="Q129" s="2" t="s">
        <v>64</v>
      </c>
      <c r="R129" s="2" t="s">
        <v>64</v>
      </c>
      <c r="S129" s="3"/>
      <c r="T129" s="3"/>
      <c r="U129" s="3"/>
      <c r="V129" s="3"/>
      <c r="W129" s="3">
        <v>2</v>
      </c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2" t="s">
        <v>52</v>
      </c>
      <c r="AW129" s="2" t="s">
        <v>1111</v>
      </c>
      <c r="AX129" s="2" t="s">
        <v>52</v>
      </c>
      <c r="AY129" s="2" t="s">
        <v>1052</v>
      </c>
      <c r="AZ129" s="2" t="s">
        <v>52</v>
      </c>
    </row>
    <row r="130" spans="1:52" ht="30" customHeight="1" x14ac:dyDescent="0.3">
      <c r="A130" s="22" t="s">
        <v>1059</v>
      </c>
      <c r="B130" s="22" t="s">
        <v>1060</v>
      </c>
      <c r="C130" s="22" t="s">
        <v>458</v>
      </c>
      <c r="D130" s="23">
        <v>1</v>
      </c>
      <c r="E130" s="25">
        <v>0</v>
      </c>
      <c r="F130" s="28">
        <f t="shared" si="18"/>
        <v>0</v>
      </c>
      <c r="G130" s="25">
        <v>0</v>
      </c>
      <c r="H130" s="28">
        <f t="shared" si="19"/>
        <v>0</v>
      </c>
      <c r="I130" s="25">
        <f>TRUNC(SUMIF(W121:W130, RIGHTB(O130, 1), L121:L130)*U130, 2)</f>
        <v>0</v>
      </c>
      <c r="J130" s="28">
        <f t="shared" si="20"/>
        <v>0</v>
      </c>
      <c r="K130" s="25">
        <f t="shared" si="21"/>
        <v>0</v>
      </c>
      <c r="L130" s="28">
        <f t="shared" si="22"/>
        <v>0</v>
      </c>
      <c r="M130" s="22" t="s">
        <v>52</v>
      </c>
      <c r="N130" s="2" t="s">
        <v>68</v>
      </c>
      <c r="O130" s="2" t="s">
        <v>1061</v>
      </c>
      <c r="P130" s="2" t="s">
        <v>64</v>
      </c>
      <c r="Q130" s="2" t="s">
        <v>64</v>
      </c>
      <c r="R130" s="2" t="s">
        <v>64</v>
      </c>
      <c r="S130" s="3">
        <v>3</v>
      </c>
      <c r="T130" s="3">
        <v>2</v>
      </c>
      <c r="U130" s="3">
        <v>1</v>
      </c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2" t="s">
        <v>52</v>
      </c>
      <c r="AW130" s="2" t="s">
        <v>1112</v>
      </c>
      <c r="AX130" s="2" t="s">
        <v>52</v>
      </c>
      <c r="AY130" s="2" t="s">
        <v>52</v>
      </c>
      <c r="AZ130" s="2" t="s">
        <v>52</v>
      </c>
    </row>
    <row r="131" spans="1:52" ht="30" customHeight="1" x14ac:dyDescent="0.3">
      <c r="A131" s="22" t="s">
        <v>885</v>
      </c>
      <c r="B131" s="22" t="s">
        <v>52</v>
      </c>
      <c r="C131" s="22" t="s">
        <v>52</v>
      </c>
      <c r="D131" s="23"/>
      <c r="E131" s="25"/>
      <c r="F131" s="28">
        <f>TRUNC(SUMIF(N121:N130, N120, F121:F130),0)</f>
        <v>0</v>
      </c>
      <c r="G131" s="25"/>
      <c r="H131" s="28">
        <f>TRUNC(SUMIF(N121:N130, N120, H121:H130),0)</f>
        <v>0</v>
      </c>
      <c r="I131" s="25"/>
      <c r="J131" s="28">
        <f>TRUNC(SUMIF(N121:N130, N120, J121:J130),0)</f>
        <v>0</v>
      </c>
      <c r="K131" s="25"/>
      <c r="L131" s="28">
        <f>F131+H131+J131</f>
        <v>0</v>
      </c>
      <c r="M131" s="22" t="s">
        <v>52</v>
      </c>
      <c r="N131" s="2" t="s">
        <v>92</v>
      </c>
      <c r="O131" s="2" t="s">
        <v>92</v>
      </c>
      <c r="P131" s="2" t="s">
        <v>52</v>
      </c>
      <c r="Q131" s="2" t="s">
        <v>52</v>
      </c>
      <c r="R131" s="2" t="s">
        <v>52</v>
      </c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2" t="s">
        <v>52</v>
      </c>
      <c r="AW131" s="2" t="s">
        <v>52</v>
      </c>
      <c r="AX131" s="2" t="s">
        <v>52</v>
      </c>
      <c r="AY131" s="2" t="s">
        <v>52</v>
      </c>
      <c r="AZ131" s="2" t="s">
        <v>52</v>
      </c>
    </row>
    <row r="132" spans="1:52" ht="30" customHeight="1" x14ac:dyDescent="0.3">
      <c r="A132" s="23"/>
      <c r="B132" s="23"/>
      <c r="C132" s="23"/>
      <c r="D132" s="23"/>
      <c r="E132" s="25"/>
      <c r="F132" s="28"/>
      <c r="G132" s="25"/>
      <c r="H132" s="28"/>
      <c r="I132" s="25"/>
      <c r="J132" s="28"/>
      <c r="K132" s="25"/>
      <c r="L132" s="28"/>
      <c r="M132" s="23"/>
    </row>
    <row r="133" spans="1:52" ht="30" customHeight="1" x14ac:dyDescent="0.3">
      <c r="A133" s="19" t="s">
        <v>1113</v>
      </c>
      <c r="B133" s="20"/>
      <c r="C133" s="20"/>
      <c r="D133" s="20"/>
      <c r="E133" s="24"/>
      <c r="F133" s="27"/>
      <c r="G133" s="24"/>
      <c r="H133" s="27"/>
      <c r="I133" s="24"/>
      <c r="J133" s="27"/>
      <c r="K133" s="24"/>
      <c r="L133" s="27"/>
      <c r="M133" s="21"/>
      <c r="N133" s="1" t="s">
        <v>1114</v>
      </c>
    </row>
    <row r="134" spans="1:52" ht="30" customHeight="1" x14ac:dyDescent="0.3">
      <c r="A134" s="22" t="s">
        <v>1048</v>
      </c>
      <c r="B134" s="22" t="s">
        <v>880</v>
      </c>
      <c r="C134" s="22" t="s">
        <v>881</v>
      </c>
      <c r="D134" s="23">
        <v>0.25</v>
      </c>
      <c r="E134" s="25">
        <f>단가대비표!O159</f>
        <v>0</v>
      </c>
      <c r="F134" s="28">
        <f>TRUNC(E134*D134,1)</f>
        <v>0</v>
      </c>
      <c r="G134" s="25">
        <f>단가대비표!P159</f>
        <v>0</v>
      </c>
      <c r="H134" s="28">
        <f>TRUNC(G134*D134,1)</f>
        <v>0</v>
      </c>
      <c r="I134" s="25">
        <f>단가대비표!V159</f>
        <v>0</v>
      </c>
      <c r="J134" s="28">
        <f>TRUNC(I134*D134,1)</f>
        <v>0</v>
      </c>
      <c r="K134" s="25">
        <f>TRUNC(E134+G134+I134,1)</f>
        <v>0</v>
      </c>
      <c r="L134" s="28">
        <f>TRUNC(F134+H134+J134,1)</f>
        <v>0</v>
      </c>
      <c r="M134" s="22" t="s">
        <v>1118</v>
      </c>
      <c r="N134" s="2" t="s">
        <v>1114</v>
      </c>
      <c r="O134" s="2" t="s">
        <v>1050</v>
      </c>
      <c r="P134" s="2" t="s">
        <v>64</v>
      </c>
      <c r="Q134" s="2" t="s">
        <v>64</v>
      </c>
      <c r="R134" s="2" t="s">
        <v>63</v>
      </c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2" t="s">
        <v>52</v>
      </c>
      <c r="AW134" s="2" t="s">
        <v>1119</v>
      </c>
      <c r="AX134" s="2" t="s">
        <v>52</v>
      </c>
      <c r="AY134" s="2" t="s">
        <v>52</v>
      </c>
      <c r="AZ134" s="2" t="s">
        <v>52</v>
      </c>
    </row>
    <row r="135" spans="1:52" ht="30" customHeight="1" x14ac:dyDescent="0.3">
      <c r="A135" s="22" t="s">
        <v>1053</v>
      </c>
      <c r="B135" s="22" t="s">
        <v>880</v>
      </c>
      <c r="C135" s="22" t="s">
        <v>881</v>
      </c>
      <c r="D135" s="23">
        <v>0.14000000000000001</v>
      </c>
      <c r="E135" s="25">
        <f>단가대비표!O157</f>
        <v>0</v>
      </c>
      <c r="F135" s="28">
        <f>TRUNC(E135*D135,1)</f>
        <v>0</v>
      </c>
      <c r="G135" s="25">
        <f>단가대비표!P157</f>
        <v>0</v>
      </c>
      <c r="H135" s="28">
        <f>TRUNC(G135*D135,1)</f>
        <v>0</v>
      </c>
      <c r="I135" s="25">
        <f>단가대비표!V157</f>
        <v>0</v>
      </c>
      <c r="J135" s="28">
        <f>TRUNC(I135*D135,1)</f>
        <v>0</v>
      </c>
      <c r="K135" s="25">
        <f>TRUNC(E135+G135+I135,1)</f>
        <v>0</v>
      </c>
      <c r="L135" s="28">
        <f>TRUNC(F135+H135+J135,1)</f>
        <v>0</v>
      </c>
      <c r="M135" s="22" t="s">
        <v>1120</v>
      </c>
      <c r="N135" s="2" t="s">
        <v>1114</v>
      </c>
      <c r="O135" s="2" t="s">
        <v>1054</v>
      </c>
      <c r="P135" s="2" t="s">
        <v>64</v>
      </c>
      <c r="Q135" s="2" t="s">
        <v>64</v>
      </c>
      <c r="R135" s="2" t="s">
        <v>63</v>
      </c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2" t="s">
        <v>52</v>
      </c>
      <c r="AW135" s="2" t="s">
        <v>1121</v>
      </c>
      <c r="AX135" s="2" t="s">
        <v>52</v>
      </c>
      <c r="AY135" s="2" t="s">
        <v>52</v>
      </c>
      <c r="AZ135" s="2" t="s">
        <v>52</v>
      </c>
    </row>
    <row r="136" spans="1:52" ht="30" customHeight="1" x14ac:dyDescent="0.3">
      <c r="A136" s="22" t="s">
        <v>885</v>
      </c>
      <c r="B136" s="22" t="s">
        <v>52</v>
      </c>
      <c r="C136" s="22" t="s">
        <v>52</v>
      </c>
      <c r="D136" s="23"/>
      <c r="E136" s="25"/>
      <c r="F136" s="28">
        <f>TRUNC(SUMIF(N134:N135, N133, F134:F135),0)</f>
        <v>0</v>
      </c>
      <c r="G136" s="25"/>
      <c r="H136" s="28">
        <f>TRUNC(SUMIF(N134:N135, N133, H134:H135),0)</f>
        <v>0</v>
      </c>
      <c r="I136" s="25"/>
      <c r="J136" s="28">
        <f>TRUNC(SUMIF(N134:N135, N133, J134:J135),0)</f>
        <v>0</v>
      </c>
      <c r="K136" s="25"/>
      <c r="L136" s="28">
        <f>F136+H136+J136</f>
        <v>0</v>
      </c>
      <c r="M136" s="22" t="s">
        <v>52</v>
      </c>
      <c r="N136" s="2" t="s">
        <v>92</v>
      </c>
      <c r="O136" s="2" t="s">
        <v>92</v>
      </c>
      <c r="P136" s="2" t="s">
        <v>52</v>
      </c>
      <c r="Q136" s="2" t="s">
        <v>52</v>
      </c>
      <c r="R136" s="2" t="s">
        <v>52</v>
      </c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2" t="s">
        <v>52</v>
      </c>
      <c r="AW136" s="2" t="s">
        <v>52</v>
      </c>
      <c r="AX136" s="2" t="s">
        <v>52</v>
      </c>
      <c r="AY136" s="2" t="s">
        <v>52</v>
      </c>
      <c r="AZ136" s="2" t="s">
        <v>52</v>
      </c>
    </row>
    <row r="137" spans="1:52" ht="30" customHeight="1" x14ac:dyDescent="0.3">
      <c r="A137" s="23"/>
      <c r="B137" s="23"/>
      <c r="C137" s="23"/>
      <c r="D137" s="23"/>
      <c r="E137" s="25"/>
      <c r="F137" s="28"/>
      <c r="G137" s="25"/>
      <c r="H137" s="28"/>
      <c r="I137" s="25"/>
      <c r="J137" s="28"/>
      <c r="K137" s="25"/>
      <c r="L137" s="28"/>
      <c r="M137" s="23"/>
    </row>
    <row r="138" spans="1:52" ht="30" customHeight="1" x14ac:dyDescent="0.3">
      <c r="A138" s="19" t="s">
        <v>1122</v>
      </c>
      <c r="B138" s="20"/>
      <c r="C138" s="20"/>
      <c r="D138" s="20"/>
      <c r="E138" s="24"/>
      <c r="F138" s="27"/>
      <c r="G138" s="24"/>
      <c r="H138" s="27"/>
      <c r="I138" s="24"/>
      <c r="J138" s="27"/>
      <c r="K138" s="24"/>
      <c r="L138" s="27"/>
      <c r="M138" s="21"/>
      <c r="N138" s="1" t="s">
        <v>1123</v>
      </c>
    </row>
    <row r="139" spans="1:52" ht="30" customHeight="1" x14ac:dyDescent="0.3">
      <c r="A139" s="22" t="s">
        <v>1048</v>
      </c>
      <c r="B139" s="22" t="s">
        <v>880</v>
      </c>
      <c r="C139" s="22" t="s">
        <v>881</v>
      </c>
      <c r="D139" s="23">
        <v>0.41</v>
      </c>
      <c r="E139" s="25">
        <f>단가대비표!O159</f>
        <v>0</v>
      </c>
      <c r="F139" s="28">
        <f>TRUNC(E139*D139,1)</f>
        <v>0</v>
      </c>
      <c r="G139" s="25">
        <f>단가대비표!P159</f>
        <v>0</v>
      </c>
      <c r="H139" s="28">
        <f>TRUNC(G139*D139,1)</f>
        <v>0</v>
      </c>
      <c r="I139" s="25">
        <f>단가대비표!V159</f>
        <v>0</v>
      </c>
      <c r="J139" s="28">
        <f>TRUNC(I139*D139,1)</f>
        <v>0</v>
      </c>
      <c r="K139" s="25">
        <f>TRUNC(E139+G139+I139,1)</f>
        <v>0</v>
      </c>
      <c r="L139" s="28">
        <f>TRUNC(F139+H139+J139,1)</f>
        <v>0</v>
      </c>
      <c r="M139" s="22" t="s">
        <v>1118</v>
      </c>
      <c r="N139" s="2" t="s">
        <v>1123</v>
      </c>
      <c r="O139" s="2" t="s">
        <v>1050</v>
      </c>
      <c r="P139" s="2" t="s">
        <v>64</v>
      </c>
      <c r="Q139" s="2" t="s">
        <v>64</v>
      </c>
      <c r="R139" s="2" t="s">
        <v>63</v>
      </c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2" t="s">
        <v>52</v>
      </c>
      <c r="AW139" s="2" t="s">
        <v>1126</v>
      </c>
      <c r="AX139" s="2" t="s">
        <v>52</v>
      </c>
      <c r="AY139" s="2" t="s">
        <v>52</v>
      </c>
      <c r="AZ139" s="2" t="s">
        <v>52</v>
      </c>
    </row>
    <row r="140" spans="1:52" ht="30" customHeight="1" x14ac:dyDescent="0.3">
      <c r="A140" s="22" t="s">
        <v>1053</v>
      </c>
      <c r="B140" s="22" t="s">
        <v>880</v>
      </c>
      <c r="C140" s="22" t="s">
        <v>881</v>
      </c>
      <c r="D140" s="23">
        <v>0.24</v>
      </c>
      <c r="E140" s="25">
        <f>단가대비표!O157</f>
        <v>0</v>
      </c>
      <c r="F140" s="28">
        <f>TRUNC(E140*D140,1)</f>
        <v>0</v>
      </c>
      <c r="G140" s="25">
        <f>단가대비표!P157</f>
        <v>0</v>
      </c>
      <c r="H140" s="28">
        <f>TRUNC(G140*D140,1)</f>
        <v>0</v>
      </c>
      <c r="I140" s="25">
        <f>단가대비표!V157</f>
        <v>0</v>
      </c>
      <c r="J140" s="28">
        <f>TRUNC(I140*D140,1)</f>
        <v>0</v>
      </c>
      <c r="K140" s="25">
        <f>TRUNC(E140+G140+I140,1)</f>
        <v>0</v>
      </c>
      <c r="L140" s="28">
        <f>TRUNC(F140+H140+J140,1)</f>
        <v>0</v>
      </c>
      <c r="M140" s="22" t="s">
        <v>1120</v>
      </c>
      <c r="N140" s="2" t="s">
        <v>1123</v>
      </c>
      <c r="O140" s="2" t="s">
        <v>1054</v>
      </c>
      <c r="P140" s="2" t="s">
        <v>64</v>
      </c>
      <c r="Q140" s="2" t="s">
        <v>64</v>
      </c>
      <c r="R140" s="2" t="s">
        <v>63</v>
      </c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2" t="s">
        <v>52</v>
      </c>
      <c r="AW140" s="2" t="s">
        <v>1127</v>
      </c>
      <c r="AX140" s="2" t="s">
        <v>52</v>
      </c>
      <c r="AY140" s="2" t="s">
        <v>52</v>
      </c>
      <c r="AZ140" s="2" t="s">
        <v>52</v>
      </c>
    </row>
    <row r="141" spans="1:52" ht="30" customHeight="1" x14ac:dyDescent="0.3">
      <c r="A141" s="22" t="s">
        <v>885</v>
      </c>
      <c r="B141" s="22" t="s">
        <v>52</v>
      </c>
      <c r="C141" s="22" t="s">
        <v>52</v>
      </c>
      <c r="D141" s="23"/>
      <c r="E141" s="25"/>
      <c r="F141" s="28">
        <f>TRUNC(SUMIF(N139:N140, N138, F139:F140),0)</f>
        <v>0</v>
      </c>
      <c r="G141" s="25"/>
      <c r="H141" s="28">
        <f>TRUNC(SUMIF(N139:N140, N138, H139:H140),0)</f>
        <v>0</v>
      </c>
      <c r="I141" s="25"/>
      <c r="J141" s="28">
        <f>TRUNC(SUMIF(N139:N140, N138, J139:J140),0)</f>
        <v>0</v>
      </c>
      <c r="K141" s="25"/>
      <c r="L141" s="28">
        <f>F141+H141+J141</f>
        <v>0</v>
      </c>
      <c r="M141" s="22" t="s">
        <v>52</v>
      </c>
      <c r="N141" s="2" t="s">
        <v>92</v>
      </c>
      <c r="O141" s="2" t="s">
        <v>92</v>
      </c>
      <c r="P141" s="2" t="s">
        <v>52</v>
      </c>
      <c r="Q141" s="2" t="s">
        <v>52</v>
      </c>
      <c r="R141" s="2" t="s">
        <v>52</v>
      </c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2" t="s">
        <v>52</v>
      </c>
      <c r="AW141" s="2" t="s">
        <v>52</v>
      </c>
      <c r="AX141" s="2" t="s">
        <v>52</v>
      </c>
      <c r="AY141" s="2" t="s">
        <v>52</v>
      </c>
      <c r="AZ141" s="2" t="s">
        <v>52</v>
      </c>
    </row>
    <row r="142" spans="1:52" ht="30" customHeight="1" x14ac:dyDescent="0.3">
      <c r="A142" s="23"/>
      <c r="B142" s="23"/>
      <c r="C142" s="23"/>
      <c r="D142" s="23"/>
      <c r="E142" s="25"/>
      <c r="F142" s="28"/>
      <c r="G142" s="25"/>
      <c r="H142" s="28"/>
      <c r="I142" s="25"/>
      <c r="J142" s="28"/>
      <c r="K142" s="25"/>
      <c r="L142" s="28"/>
      <c r="M142" s="23"/>
    </row>
    <row r="143" spans="1:52" ht="30" customHeight="1" x14ac:dyDescent="0.3">
      <c r="A143" s="19" t="s">
        <v>1128</v>
      </c>
      <c r="B143" s="20"/>
      <c r="C143" s="20"/>
      <c r="D143" s="20"/>
      <c r="E143" s="24"/>
      <c r="F143" s="27"/>
      <c r="G143" s="24"/>
      <c r="H143" s="27"/>
      <c r="I143" s="24"/>
      <c r="J143" s="27"/>
      <c r="K143" s="24"/>
      <c r="L143" s="27"/>
      <c r="M143" s="21"/>
      <c r="N143" s="1" t="s">
        <v>74</v>
      </c>
    </row>
    <row r="144" spans="1:52" ht="30" customHeight="1" x14ac:dyDescent="0.3">
      <c r="A144" s="22" t="s">
        <v>1130</v>
      </c>
      <c r="B144" s="22" t="s">
        <v>1131</v>
      </c>
      <c r="C144" s="22" t="s">
        <v>500</v>
      </c>
      <c r="D144" s="23">
        <v>0.12</v>
      </c>
      <c r="E144" s="25">
        <f>단가대비표!O102</f>
        <v>0</v>
      </c>
      <c r="F144" s="28">
        <f t="shared" ref="F144:F153" si="23">TRUNC(E144*D144,1)</f>
        <v>0</v>
      </c>
      <c r="G144" s="25">
        <f>단가대비표!P102</f>
        <v>0</v>
      </c>
      <c r="H144" s="28">
        <f t="shared" ref="H144:H153" si="24">TRUNC(G144*D144,1)</f>
        <v>0</v>
      </c>
      <c r="I144" s="25">
        <f>단가대비표!V102</f>
        <v>0</v>
      </c>
      <c r="J144" s="28">
        <f t="shared" ref="J144:J153" si="25">TRUNC(I144*D144,1)</f>
        <v>0</v>
      </c>
      <c r="K144" s="25">
        <f t="shared" ref="K144:K153" si="26">TRUNC(E144+G144+I144,1)</f>
        <v>0</v>
      </c>
      <c r="L144" s="28">
        <f t="shared" ref="L144:L153" si="27">TRUNC(F144+H144+J144,1)</f>
        <v>0</v>
      </c>
      <c r="M144" s="22" t="s">
        <v>1132</v>
      </c>
      <c r="N144" s="2" t="s">
        <v>74</v>
      </c>
      <c r="O144" s="2" t="s">
        <v>1133</v>
      </c>
      <c r="P144" s="2" t="s">
        <v>64</v>
      </c>
      <c r="Q144" s="2" t="s">
        <v>64</v>
      </c>
      <c r="R144" s="2" t="s">
        <v>63</v>
      </c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2" t="s">
        <v>52</v>
      </c>
      <c r="AW144" s="2" t="s">
        <v>1134</v>
      </c>
      <c r="AX144" s="2" t="s">
        <v>52</v>
      </c>
      <c r="AY144" s="2" t="s">
        <v>52</v>
      </c>
      <c r="AZ144" s="2" t="s">
        <v>52</v>
      </c>
    </row>
    <row r="145" spans="1:52" ht="30" customHeight="1" x14ac:dyDescent="0.3">
      <c r="A145" s="22" t="s">
        <v>1130</v>
      </c>
      <c r="B145" s="22" t="s">
        <v>1135</v>
      </c>
      <c r="C145" s="22" t="s">
        <v>500</v>
      </c>
      <c r="D145" s="23">
        <v>0.12</v>
      </c>
      <c r="E145" s="25">
        <f>단가대비표!O103</f>
        <v>0</v>
      </c>
      <c r="F145" s="28">
        <f t="shared" si="23"/>
        <v>0</v>
      </c>
      <c r="G145" s="25">
        <f>단가대비표!P103</f>
        <v>0</v>
      </c>
      <c r="H145" s="28">
        <f t="shared" si="24"/>
        <v>0</v>
      </c>
      <c r="I145" s="25">
        <f>단가대비표!V103</f>
        <v>0</v>
      </c>
      <c r="J145" s="28">
        <f t="shared" si="25"/>
        <v>0</v>
      </c>
      <c r="K145" s="25">
        <f t="shared" si="26"/>
        <v>0</v>
      </c>
      <c r="L145" s="28">
        <f t="shared" si="27"/>
        <v>0</v>
      </c>
      <c r="M145" s="22" t="s">
        <v>1136</v>
      </c>
      <c r="N145" s="2" t="s">
        <v>74</v>
      </c>
      <c r="O145" s="2" t="s">
        <v>1137</v>
      </c>
      <c r="P145" s="2" t="s">
        <v>64</v>
      </c>
      <c r="Q145" s="2" t="s">
        <v>64</v>
      </c>
      <c r="R145" s="2" t="s">
        <v>63</v>
      </c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2" t="s">
        <v>52</v>
      </c>
      <c r="AW145" s="2" t="s">
        <v>1138</v>
      </c>
      <c r="AX145" s="2" t="s">
        <v>52</v>
      </c>
      <c r="AY145" s="2" t="s">
        <v>52</v>
      </c>
      <c r="AZ145" s="2" t="s">
        <v>52</v>
      </c>
    </row>
    <row r="146" spans="1:52" ht="30" customHeight="1" x14ac:dyDescent="0.3">
      <c r="A146" s="22" t="s">
        <v>1130</v>
      </c>
      <c r="B146" s="22" t="s">
        <v>1139</v>
      </c>
      <c r="C146" s="22" t="s">
        <v>500</v>
      </c>
      <c r="D146" s="23">
        <v>0.24</v>
      </c>
      <c r="E146" s="25">
        <f>단가대비표!O104</f>
        <v>0</v>
      </c>
      <c r="F146" s="28">
        <f t="shared" si="23"/>
        <v>0</v>
      </c>
      <c r="G146" s="25">
        <f>단가대비표!P104</f>
        <v>0</v>
      </c>
      <c r="H146" s="28">
        <f t="shared" si="24"/>
        <v>0</v>
      </c>
      <c r="I146" s="25">
        <f>단가대비표!V104</f>
        <v>0</v>
      </c>
      <c r="J146" s="28">
        <f t="shared" si="25"/>
        <v>0</v>
      </c>
      <c r="K146" s="25">
        <f t="shared" si="26"/>
        <v>0</v>
      </c>
      <c r="L146" s="28">
        <f t="shared" si="27"/>
        <v>0</v>
      </c>
      <c r="M146" s="22" t="s">
        <v>1140</v>
      </c>
      <c r="N146" s="2" t="s">
        <v>74</v>
      </c>
      <c r="O146" s="2" t="s">
        <v>1141</v>
      </c>
      <c r="P146" s="2" t="s">
        <v>64</v>
      </c>
      <c r="Q146" s="2" t="s">
        <v>64</v>
      </c>
      <c r="R146" s="2" t="s">
        <v>63</v>
      </c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2" t="s">
        <v>52</v>
      </c>
      <c r="AW146" s="2" t="s">
        <v>1142</v>
      </c>
      <c r="AX146" s="2" t="s">
        <v>52</v>
      </c>
      <c r="AY146" s="2" t="s">
        <v>52</v>
      </c>
      <c r="AZ146" s="2" t="s">
        <v>52</v>
      </c>
    </row>
    <row r="147" spans="1:52" ht="30" customHeight="1" x14ac:dyDescent="0.3">
      <c r="A147" s="22" t="s">
        <v>1130</v>
      </c>
      <c r="B147" s="22" t="s">
        <v>1143</v>
      </c>
      <c r="C147" s="22" t="s">
        <v>500</v>
      </c>
      <c r="D147" s="23">
        <v>0.24</v>
      </c>
      <c r="E147" s="25">
        <f>단가대비표!O107</f>
        <v>0</v>
      </c>
      <c r="F147" s="28">
        <f t="shared" si="23"/>
        <v>0</v>
      </c>
      <c r="G147" s="25">
        <f>단가대비표!P107</f>
        <v>0</v>
      </c>
      <c r="H147" s="28">
        <f t="shared" si="24"/>
        <v>0</v>
      </c>
      <c r="I147" s="25">
        <f>단가대비표!V107</f>
        <v>0</v>
      </c>
      <c r="J147" s="28">
        <f t="shared" si="25"/>
        <v>0</v>
      </c>
      <c r="K147" s="25">
        <f t="shared" si="26"/>
        <v>0</v>
      </c>
      <c r="L147" s="28">
        <f t="shared" si="27"/>
        <v>0</v>
      </c>
      <c r="M147" s="22" t="s">
        <v>1144</v>
      </c>
      <c r="N147" s="2" t="s">
        <v>74</v>
      </c>
      <c r="O147" s="2" t="s">
        <v>1145</v>
      </c>
      <c r="P147" s="2" t="s">
        <v>64</v>
      </c>
      <c r="Q147" s="2" t="s">
        <v>64</v>
      </c>
      <c r="R147" s="2" t="s">
        <v>63</v>
      </c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2" t="s">
        <v>52</v>
      </c>
      <c r="AW147" s="2" t="s">
        <v>1146</v>
      </c>
      <c r="AX147" s="2" t="s">
        <v>52</v>
      </c>
      <c r="AY147" s="2" t="s">
        <v>52</v>
      </c>
      <c r="AZ147" s="2" t="s">
        <v>52</v>
      </c>
    </row>
    <row r="148" spans="1:52" ht="30" customHeight="1" x14ac:dyDescent="0.3">
      <c r="A148" s="22" t="s">
        <v>1130</v>
      </c>
      <c r="B148" s="22" t="s">
        <v>1147</v>
      </c>
      <c r="C148" s="22" t="s">
        <v>500</v>
      </c>
      <c r="D148" s="23">
        <v>0.12</v>
      </c>
      <c r="E148" s="25">
        <f>단가대비표!O105</f>
        <v>0</v>
      </c>
      <c r="F148" s="28">
        <f t="shared" si="23"/>
        <v>0</v>
      </c>
      <c r="G148" s="25">
        <f>단가대비표!P105</f>
        <v>0</v>
      </c>
      <c r="H148" s="28">
        <f t="shared" si="24"/>
        <v>0</v>
      </c>
      <c r="I148" s="25">
        <f>단가대비표!V105</f>
        <v>0</v>
      </c>
      <c r="J148" s="28">
        <f t="shared" si="25"/>
        <v>0</v>
      </c>
      <c r="K148" s="25">
        <f t="shared" si="26"/>
        <v>0</v>
      </c>
      <c r="L148" s="28">
        <f t="shared" si="27"/>
        <v>0</v>
      </c>
      <c r="M148" s="22" t="s">
        <v>1148</v>
      </c>
      <c r="N148" s="2" t="s">
        <v>74</v>
      </c>
      <c r="O148" s="2" t="s">
        <v>1149</v>
      </c>
      <c r="P148" s="2" t="s">
        <v>64</v>
      </c>
      <c r="Q148" s="2" t="s">
        <v>64</v>
      </c>
      <c r="R148" s="2" t="s">
        <v>63</v>
      </c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2" t="s">
        <v>52</v>
      </c>
      <c r="AW148" s="2" t="s">
        <v>1150</v>
      </c>
      <c r="AX148" s="2" t="s">
        <v>52</v>
      </c>
      <c r="AY148" s="2" t="s">
        <v>52</v>
      </c>
      <c r="AZ148" s="2" t="s">
        <v>52</v>
      </c>
    </row>
    <row r="149" spans="1:52" ht="30" customHeight="1" x14ac:dyDescent="0.3">
      <c r="A149" s="22" t="s">
        <v>1130</v>
      </c>
      <c r="B149" s="22" t="s">
        <v>1151</v>
      </c>
      <c r="C149" s="22" t="s">
        <v>500</v>
      </c>
      <c r="D149" s="23">
        <v>0.24</v>
      </c>
      <c r="E149" s="25">
        <f>단가대비표!O106</f>
        <v>0</v>
      </c>
      <c r="F149" s="28">
        <f t="shared" si="23"/>
        <v>0</v>
      </c>
      <c r="G149" s="25">
        <f>단가대비표!P106</f>
        <v>0</v>
      </c>
      <c r="H149" s="28">
        <f t="shared" si="24"/>
        <v>0</v>
      </c>
      <c r="I149" s="25">
        <f>단가대비표!V106</f>
        <v>0</v>
      </c>
      <c r="J149" s="28">
        <f t="shared" si="25"/>
        <v>0</v>
      </c>
      <c r="K149" s="25">
        <f t="shared" si="26"/>
        <v>0</v>
      </c>
      <c r="L149" s="28">
        <f t="shared" si="27"/>
        <v>0</v>
      </c>
      <c r="M149" s="22" t="s">
        <v>1152</v>
      </c>
      <c r="N149" s="2" t="s">
        <v>74</v>
      </c>
      <c r="O149" s="2" t="s">
        <v>1153</v>
      </c>
      <c r="P149" s="2" t="s">
        <v>64</v>
      </c>
      <c r="Q149" s="2" t="s">
        <v>64</v>
      </c>
      <c r="R149" s="2" t="s">
        <v>63</v>
      </c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2" t="s">
        <v>52</v>
      </c>
      <c r="AW149" s="2" t="s">
        <v>1154</v>
      </c>
      <c r="AX149" s="2" t="s">
        <v>52</v>
      </c>
      <c r="AY149" s="2" t="s">
        <v>52</v>
      </c>
      <c r="AZ149" s="2" t="s">
        <v>52</v>
      </c>
    </row>
    <row r="150" spans="1:52" ht="30" customHeight="1" x14ac:dyDescent="0.3">
      <c r="A150" s="22" t="s">
        <v>1130</v>
      </c>
      <c r="B150" s="22" t="s">
        <v>1155</v>
      </c>
      <c r="C150" s="22" t="s">
        <v>500</v>
      </c>
      <c r="D150" s="23">
        <v>0.36</v>
      </c>
      <c r="E150" s="25">
        <f>단가대비표!O108</f>
        <v>0</v>
      </c>
      <c r="F150" s="28">
        <f t="shared" si="23"/>
        <v>0</v>
      </c>
      <c r="G150" s="25">
        <f>단가대비표!P108</f>
        <v>0</v>
      </c>
      <c r="H150" s="28">
        <f t="shared" si="24"/>
        <v>0</v>
      </c>
      <c r="I150" s="25">
        <f>단가대비표!V108</f>
        <v>0</v>
      </c>
      <c r="J150" s="28">
        <f t="shared" si="25"/>
        <v>0</v>
      </c>
      <c r="K150" s="25">
        <f t="shared" si="26"/>
        <v>0</v>
      </c>
      <c r="L150" s="28">
        <f t="shared" si="27"/>
        <v>0</v>
      </c>
      <c r="M150" s="22" t="s">
        <v>1156</v>
      </c>
      <c r="N150" s="2" t="s">
        <v>74</v>
      </c>
      <c r="O150" s="2" t="s">
        <v>1157</v>
      </c>
      <c r="P150" s="2" t="s">
        <v>64</v>
      </c>
      <c r="Q150" s="2" t="s">
        <v>64</v>
      </c>
      <c r="R150" s="2" t="s">
        <v>63</v>
      </c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2" t="s">
        <v>52</v>
      </c>
      <c r="AW150" s="2" t="s">
        <v>1158</v>
      </c>
      <c r="AX150" s="2" t="s">
        <v>52</v>
      </c>
      <c r="AY150" s="2" t="s">
        <v>52</v>
      </c>
      <c r="AZ150" s="2" t="s">
        <v>52</v>
      </c>
    </row>
    <row r="151" spans="1:52" ht="30" customHeight="1" x14ac:dyDescent="0.3">
      <c r="A151" s="22" t="s">
        <v>1130</v>
      </c>
      <c r="B151" s="22" t="s">
        <v>1159</v>
      </c>
      <c r="C151" s="22" t="s">
        <v>500</v>
      </c>
      <c r="D151" s="23">
        <v>0.36</v>
      </c>
      <c r="E151" s="25">
        <f>단가대비표!O109</f>
        <v>0</v>
      </c>
      <c r="F151" s="28">
        <f t="shared" si="23"/>
        <v>0</v>
      </c>
      <c r="G151" s="25">
        <f>단가대비표!P109</f>
        <v>0</v>
      </c>
      <c r="H151" s="28">
        <f t="shared" si="24"/>
        <v>0</v>
      </c>
      <c r="I151" s="25">
        <f>단가대비표!V109</f>
        <v>0</v>
      </c>
      <c r="J151" s="28">
        <f t="shared" si="25"/>
        <v>0</v>
      </c>
      <c r="K151" s="25">
        <f t="shared" si="26"/>
        <v>0</v>
      </c>
      <c r="L151" s="28">
        <f t="shared" si="27"/>
        <v>0</v>
      </c>
      <c r="M151" s="22" t="s">
        <v>1160</v>
      </c>
      <c r="N151" s="2" t="s">
        <v>74</v>
      </c>
      <c r="O151" s="2" t="s">
        <v>1161</v>
      </c>
      <c r="P151" s="2" t="s">
        <v>64</v>
      </c>
      <c r="Q151" s="2" t="s">
        <v>64</v>
      </c>
      <c r="R151" s="2" t="s">
        <v>63</v>
      </c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2" t="s">
        <v>52</v>
      </c>
      <c r="AW151" s="2" t="s">
        <v>1162</v>
      </c>
      <c r="AX151" s="2" t="s">
        <v>52</v>
      </c>
      <c r="AY151" s="2" t="s">
        <v>52</v>
      </c>
      <c r="AZ151" s="2" t="s">
        <v>52</v>
      </c>
    </row>
    <row r="152" spans="1:52" ht="30" customHeight="1" x14ac:dyDescent="0.3">
      <c r="A152" s="22" t="s">
        <v>1130</v>
      </c>
      <c r="B152" s="22" t="s">
        <v>1163</v>
      </c>
      <c r="C152" s="22" t="s">
        <v>1164</v>
      </c>
      <c r="D152" s="23">
        <v>0.63</v>
      </c>
      <c r="E152" s="25">
        <f>단가대비표!O110</f>
        <v>0</v>
      </c>
      <c r="F152" s="28">
        <f t="shared" si="23"/>
        <v>0</v>
      </c>
      <c r="G152" s="25">
        <f>단가대비표!P110</f>
        <v>0</v>
      </c>
      <c r="H152" s="28">
        <f t="shared" si="24"/>
        <v>0</v>
      </c>
      <c r="I152" s="25">
        <f>단가대비표!V110</f>
        <v>0</v>
      </c>
      <c r="J152" s="28">
        <f t="shared" si="25"/>
        <v>0</v>
      </c>
      <c r="K152" s="25">
        <f t="shared" si="26"/>
        <v>0</v>
      </c>
      <c r="L152" s="28">
        <f t="shared" si="27"/>
        <v>0</v>
      </c>
      <c r="M152" s="22" t="s">
        <v>1165</v>
      </c>
      <c r="N152" s="2" t="s">
        <v>74</v>
      </c>
      <c r="O152" s="2" t="s">
        <v>1166</v>
      </c>
      <c r="P152" s="2" t="s">
        <v>64</v>
      </c>
      <c r="Q152" s="2" t="s">
        <v>64</v>
      </c>
      <c r="R152" s="2" t="s">
        <v>63</v>
      </c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2" t="s">
        <v>52</v>
      </c>
      <c r="AW152" s="2" t="s">
        <v>1167</v>
      </c>
      <c r="AX152" s="2" t="s">
        <v>52</v>
      </c>
      <c r="AY152" s="2" t="s">
        <v>52</v>
      </c>
      <c r="AZ152" s="2" t="s">
        <v>52</v>
      </c>
    </row>
    <row r="153" spans="1:52" ht="30" customHeight="1" x14ac:dyDescent="0.3">
      <c r="A153" s="22" t="s">
        <v>70</v>
      </c>
      <c r="B153" s="22" t="s">
        <v>1115</v>
      </c>
      <c r="C153" s="22" t="s">
        <v>72</v>
      </c>
      <c r="D153" s="23">
        <v>1</v>
      </c>
      <c r="E153" s="25">
        <f>일위대가목록!E22</f>
        <v>0</v>
      </c>
      <c r="F153" s="28">
        <f t="shared" si="23"/>
        <v>0</v>
      </c>
      <c r="G153" s="25">
        <f>일위대가목록!F22</f>
        <v>0</v>
      </c>
      <c r="H153" s="28">
        <f t="shared" si="24"/>
        <v>0</v>
      </c>
      <c r="I153" s="25">
        <f>일위대가목록!G22</f>
        <v>0</v>
      </c>
      <c r="J153" s="28">
        <f t="shared" si="25"/>
        <v>0</v>
      </c>
      <c r="K153" s="25">
        <f t="shared" si="26"/>
        <v>0</v>
      </c>
      <c r="L153" s="28">
        <f t="shared" si="27"/>
        <v>0</v>
      </c>
      <c r="M153" s="22" t="s">
        <v>1116</v>
      </c>
      <c r="N153" s="2" t="s">
        <v>74</v>
      </c>
      <c r="O153" s="2" t="s">
        <v>1114</v>
      </c>
      <c r="P153" s="2" t="s">
        <v>63</v>
      </c>
      <c r="Q153" s="2" t="s">
        <v>64</v>
      </c>
      <c r="R153" s="2" t="s">
        <v>64</v>
      </c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2" t="s">
        <v>52</v>
      </c>
      <c r="AW153" s="2" t="s">
        <v>1168</v>
      </c>
      <c r="AX153" s="2" t="s">
        <v>52</v>
      </c>
      <c r="AY153" s="2" t="s">
        <v>52</v>
      </c>
      <c r="AZ153" s="2" t="s">
        <v>52</v>
      </c>
    </row>
    <row r="154" spans="1:52" ht="30" customHeight="1" x14ac:dyDescent="0.3">
      <c r="A154" s="22" t="s">
        <v>885</v>
      </c>
      <c r="B154" s="22" t="s">
        <v>52</v>
      </c>
      <c r="C154" s="22" t="s">
        <v>52</v>
      </c>
      <c r="D154" s="23"/>
      <c r="E154" s="25"/>
      <c r="F154" s="28">
        <f>TRUNC(SUMIF(N144:N153, N143, F144:F153),0)</f>
        <v>0</v>
      </c>
      <c r="G154" s="25"/>
      <c r="H154" s="28">
        <f>TRUNC(SUMIF(N144:N153, N143, H144:H153),0)</f>
        <v>0</v>
      </c>
      <c r="I154" s="25"/>
      <c r="J154" s="28">
        <f>TRUNC(SUMIF(N144:N153, N143, J144:J153),0)</f>
        <v>0</v>
      </c>
      <c r="K154" s="25"/>
      <c r="L154" s="28">
        <f>F154+H154+J154</f>
        <v>0</v>
      </c>
      <c r="M154" s="22" t="s">
        <v>52</v>
      </c>
      <c r="N154" s="2" t="s">
        <v>92</v>
      </c>
      <c r="O154" s="2" t="s">
        <v>92</v>
      </c>
      <c r="P154" s="2" t="s">
        <v>52</v>
      </c>
      <c r="Q154" s="2" t="s">
        <v>52</v>
      </c>
      <c r="R154" s="2" t="s">
        <v>52</v>
      </c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2" t="s">
        <v>52</v>
      </c>
      <c r="AW154" s="2" t="s">
        <v>52</v>
      </c>
      <c r="AX154" s="2" t="s">
        <v>52</v>
      </c>
      <c r="AY154" s="2" t="s">
        <v>52</v>
      </c>
      <c r="AZ154" s="2" t="s">
        <v>52</v>
      </c>
    </row>
    <row r="155" spans="1:52" ht="30" customHeight="1" x14ac:dyDescent="0.3">
      <c r="A155" s="23"/>
      <c r="B155" s="23"/>
      <c r="C155" s="23"/>
      <c r="D155" s="23"/>
      <c r="E155" s="25"/>
      <c r="F155" s="28"/>
      <c r="G155" s="25"/>
      <c r="H155" s="28"/>
      <c r="I155" s="25"/>
      <c r="J155" s="28"/>
      <c r="K155" s="25"/>
      <c r="L155" s="28"/>
      <c r="M155" s="23"/>
    </row>
    <row r="156" spans="1:52" ht="30" customHeight="1" x14ac:dyDescent="0.3">
      <c r="A156" s="19" t="s">
        <v>1169</v>
      </c>
      <c r="B156" s="20"/>
      <c r="C156" s="20"/>
      <c r="D156" s="20"/>
      <c r="E156" s="24"/>
      <c r="F156" s="27"/>
      <c r="G156" s="24"/>
      <c r="H156" s="27"/>
      <c r="I156" s="24"/>
      <c r="J156" s="27"/>
      <c r="K156" s="24"/>
      <c r="L156" s="27"/>
      <c r="M156" s="21"/>
      <c r="N156" s="1" t="s">
        <v>78</v>
      </c>
    </row>
    <row r="157" spans="1:52" ht="30" customHeight="1" x14ac:dyDescent="0.3">
      <c r="A157" s="22" t="s">
        <v>1130</v>
      </c>
      <c r="B157" s="22" t="s">
        <v>1131</v>
      </c>
      <c r="C157" s="22" t="s">
        <v>500</v>
      </c>
      <c r="D157" s="23">
        <v>0.24</v>
      </c>
      <c r="E157" s="25">
        <f>단가대비표!O102</f>
        <v>0</v>
      </c>
      <c r="F157" s="28">
        <f t="shared" ref="F157:F167" si="28">TRUNC(E157*D157,1)</f>
        <v>0</v>
      </c>
      <c r="G157" s="25">
        <f>단가대비표!P102</f>
        <v>0</v>
      </c>
      <c r="H157" s="28">
        <f t="shared" ref="H157:H167" si="29">TRUNC(G157*D157,1)</f>
        <v>0</v>
      </c>
      <c r="I157" s="25">
        <f>단가대비표!V102</f>
        <v>0</v>
      </c>
      <c r="J157" s="28">
        <f t="shared" ref="J157:J167" si="30">TRUNC(I157*D157,1)</f>
        <v>0</v>
      </c>
      <c r="K157" s="25">
        <f t="shared" ref="K157:K167" si="31">TRUNC(E157+G157+I157,1)</f>
        <v>0</v>
      </c>
      <c r="L157" s="28">
        <f t="shared" ref="L157:L167" si="32">TRUNC(F157+H157+J157,1)</f>
        <v>0</v>
      </c>
      <c r="M157" s="22" t="s">
        <v>1132</v>
      </c>
      <c r="N157" s="2" t="s">
        <v>78</v>
      </c>
      <c r="O157" s="2" t="s">
        <v>1133</v>
      </c>
      <c r="P157" s="2" t="s">
        <v>64</v>
      </c>
      <c r="Q157" s="2" t="s">
        <v>64</v>
      </c>
      <c r="R157" s="2" t="s">
        <v>63</v>
      </c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2" t="s">
        <v>52</v>
      </c>
      <c r="AW157" s="2" t="s">
        <v>1170</v>
      </c>
      <c r="AX157" s="2" t="s">
        <v>52</v>
      </c>
      <c r="AY157" s="2" t="s">
        <v>52</v>
      </c>
      <c r="AZ157" s="2" t="s">
        <v>52</v>
      </c>
    </row>
    <row r="158" spans="1:52" ht="30" customHeight="1" x14ac:dyDescent="0.3">
      <c r="A158" s="22" t="s">
        <v>1130</v>
      </c>
      <c r="B158" s="22" t="s">
        <v>1135</v>
      </c>
      <c r="C158" s="22" t="s">
        <v>500</v>
      </c>
      <c r="D158" s="23">
        <v>0.24</v>
      </c>
      <c r="E158" s="25">
        <f>단가대비표!O103</f>
        <v>0</v>
      </c>
      <c r="F158" s="28">
        <f t="shared" si="28"/>
        <v>0</v>
      </c>
      <c r="G158" s="25">
        <f>단가대비표!P103</f>
        <v>0</v>
      </c>
      <c r="H158" s="28">
        <f t="shared" si="29"/>
        <v>0</v>
      </c>
      <c r="I158" s="25">
        <f>단가대비표!V103</f>
        <v>0</v>
      </c>
      <c r="J158" s="28">
        <f t="shared" si="30"/>
        <v>0</v>
      </c>
      <c r="K158" s="25">
        <f t="shared" si="31"/>
        <v>0</v>
      </c>
      <c r="L158" s="28">
        <f t="shared" si="32"/>
        <v>0</v>
      </c>
      <c r="M158" s="22" t="s">
        <v>1136</v>
      </c>
      <c r="N158" s="2" t="s">
        <v>78</v>
      </c>
      <c r="O158" s="2" t="s">
        <v>1137</v>
      </c>
      <c r="P158" s="2" t="s">
        <v>64</v>
      </c>
      <c r="Q158" s="2" t="s">
        <v>64</v>
      </c>
      <c r="R158" s="2" t="s">
        <v>63</v>
      </c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2" t="s">
        <v>52</v>
      </c>
      <c r="AW158" s="2" t="s">
        <v>1171</v>
      </c>
      <c r="AX158" s="2" t="s">
        <v>52</v>
      </c>
      <c r="AY158" s="2" t="s">
        <v>52</v>
      </c>
      <c r="AZ158" s="2" t="s">
        <v>52</v>
      </c>
    </row>
    <row r="159" spans="1:52" ht="30" customHeight="1" x14ac:dyDescent="0.3">
      <c r="A159" s="22" t="s">
        <v>1130</v>
      </c>
      <c r="B159" s="22" t="s">
        <v>1139</v>
      </c>
      <c r="C159" s="22" t="s">
        <v>500</v>
      </c>
      <c r="D159" s="23">
        <v>0.48</v>
      </c>
      <c r="E159" s="25">
        <f>단가대비표!O104</f>
        <v>0</v>
      </c>
      <c r="F159" s="28">
        <f t="shared" si="28"/>
        <v>0</v>
      </c>
      <c r="G159" s="25">
        <f>단가대비표!P104</f>
        <v>0</v>
      </c>
      <c r="H159" s="28">
        <f t="shared" si="29"/>
        <v>0</v>
      </c>
      <c r="I159" s="25">
        <f>단가대비표!V104</f>
        <v>0</v>
      </c>
      <c r="J159" s="28">
        <f t="shared" si="30"/>
        <v>0</v>
      </c>
      <c r="K159" s="25">
        <f t="shared" si="31"/>
        <v>0</v>
      </c>
      <c r="L159" s="28">
        <f t="shared" si="32"/>
        <v>0</v>
      </c>
      <c r="M159" s="22" t="s">
        <v>1140</v>
      </c>
      <c r="N159" s="2" t="s">
        <v>78</v>
      </c>
      <c r="O159" s="2" t="s">
        <v>1141</v>
      </c>
      <c r="P159" s="2" t="s">
        <v>64</v>
      </c>
      <c r="Q159" s="2" t="s">
        <v>64</v>
      </c>
      <c r="R159" s="2" t="s">
        <v>63</v>
      </c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2" t="s">
        <v>52</v>
      </c>
      <c r="AW159" s="2" t="s">
        <v>1172</v>
      </c>
      <c r="AX159" s="2" t="s">
        <v>52</v>
      </c>
      <c r="AY159" s="2" t="s">
        <v>52</v>
      </c>
      <c r="AZ159" s="2" t="s">
        <v>52</v>
      </c>
    </row>
    <row r="160" spans="1:52" ht="30" customHeight="1" x14ac:dyDescent="0.3">
      <c r="A160" s="22" t="s">
        <v>1130</v>
      </c>
      <c r="B160" s="22" t="s">
        <v>1143</v>
      </c>
      <c r="C160" s="22" t="s">
        <v>500</v>
      </c>
      <c r="D160" s="23">
        <v>0.24</v>
      </c>
      <c r="E160" s="25">
        <f>단가대비표!O107</f>
        <v>0</v>
      </c>
      <c r="F160" s="28">
        <f t="shared" si="28"/>
        <v>0</v>
      </c>
      <c r="G160" s="25">
        <f>단가대비표!P107</f>
        <v>0</v>
      </c>
      <c r="H160" s="28">
        <f t="shared" si="29"/>
        <v>0</v>
      </c>
      <c r="I160" s="25">
        <f>단가대비표!V107</f>
        <v>0</v>
      </c>
      <c r="J160" s="28">
        <f t="shared" si="30"/>
        <v>0</v>
      </c>
      <c r="K160" s="25">
        <f t="shared" si="31"/>
        <v>0</v>
      </c>
      <c r="L160" s="28">
        <f t="shared" si="32"/>
        <v>0</v>
      </c>
      <c r="M160" s="22" t="s">
        <v>1144</v>
      </c>
      <c r="N160" s="2" t="s">
        <v>78</v>
      </c>
      <c r="O160" s="2" t="s">
        <v>1145</v>
      </c>
      <c r="P160" s="2" t="s">
        <v>64</v>
      </c>
      <c r="Q160" s="2" t="s">
        <v>64</v>
      </c>
      <c r="R160" s="2" t="s">
        <v>63</v>
      </c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2" t="s">
        <v>52</v>
      </c>
      <c r="AW160" s="2" t="s">
        <v>1173</v>
      </c>
      <c r="AX160" s="2" t="s">
        <v>52</v>
      </c>
      <c r="AY160" s="2" t="s">
        <v>52</v>
      </c>
      <c r="AZ160" s="2" t="s">
        <v>52</v>
      </c>
    </row>
    <row r="161" spans="1:52" ht="30" customHeight="1" x14ac:dyDescent="0.3">
      <c r="A161" s="22" t="s">
        <v>1130</v>
      </c>
      <c r="B161" s="22" t="s">
        <v>1147</v>
      </c>
      <c r="C161" s="22" t="s">
        <v>500</v>
      </c>
      <c r="D161" s="23">
        <v>0.12</v>
      </c>
      <c r="E161" s="25">
        <f>단가대비표!O105</f>
        <v>0</v>
      </c>
      <c r="F161" s="28">
        <f t="shared" si="28"/>
        <v>0</v>
      </c>
      <c r="G161" s="25">
        <f>단가대비표!P105</f>
        <v>0</v>
      </c>
      <c r="H161" s="28">
        <f t="shared" si="29"/>
        <v>0</v>
      </c>
      <c r="I161" s="25">
        <f>단가대비표!V105</f>
        <v>0</v>
      </c>
      <c r="J161" s="28">
        <f t="shared" si="30"/>
        <v>0</v>
      </c>
      <c r="K161" s="25">
        <f t="shared" si="31"/>
        <v>0</v>
      </c>
      <c r="L161" s="28">
        <f t="shared" si="32"/>
        <v>0</v>
      </c>
      <c r="M161" s="22" t="s">
        <v>1148</v>
      </c>
      <c r="N161" s="2" t="s">
        <v>78</v>
      </c>
      <c r="O161" s="2" t="s">
        <v>1149</v>
      </c>
      <c r="P161" s="2" t="s">
        <v>64</v>
      </c>
      <c r="Q161" s="2" t="s">
        <v>64</v>
      </c>
      <c r="R161" s="2" t="s">
        <v>63</v>
      </c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2" t="s">
        <v>52</v>
      </c>
      <c r="AW161" s="2" t="s">
        <v>1174</v>
      </c>
      <c r="AX161" s="2" t="s">
        <v>52</v>
      </c>
      <c r="AY161" s="2" t="s">
        <v>52</v>
      </c>
      <c r="AZ161" s="2" t="s">
        <v>52</v>
      </c>
    </row>
    <row r="162" spans="1:52" ht="30" customHeight="1" x14ac:dyDescent="0.3">
      <c r="A162" s="22" t="s">
        <v>1130</v>
      </c>
      <c r="B162" s="22" t="s">
        <v>1151</v>
      </c>
      <c r="C162" s="22" t="s">
        <v>500</v>
      </c>
      <c r="D162" s="23">
        <v>0.24</v>
      </c>
      <c r="E162" s="25">
        <f>단가대비표!O106</f>
        <v>0</v>
      </c>
      <c r="F162" s="28">
        <f t="shared" si="28"/>
        <v>0</v>
      </c>
      <c r="G162" s="25">
        <f>단가대비표!P106</f>
        <v>0</v>
      </c>
      <c r="H162" s="28">
        <f t="shared" si="29"/>
        <v>0</v>
      </c>
      <c r="I162" s="25">
        <f>단가대비표!V106</f>
        <v>0</v>
      </c>
      <c r="J162" s="28">
        <f t="shared" si="30"/>
        <v>0</v>
      </c>
      <c r="K162" s="25">
        <f t="shared" si="31"/>
        <v>0</v>
      </c>
      <c r="L162" s="28">
        <f t="shared" si="32"/>
        <v>0</v>
      </c>
      <c r="M162" s="22" t="s">
        <v>1152</v>
      </c>
      <c r="N162" s="2" t="s">
        <v>78</v>
      </c>
      <c r="O162" s="2" t="s">
        <v>1153</v>
      </c>
      <c r="P162" s="2" t="s">
        <v>64</v>
      </c>
      <c r="Q162" s="2" t="s">
        <v>64</v>
      </c>
      <c r="R162" s="2" t="s">
        <v>63</v>
      </c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2" t="s">
        <v>52</v>
      </c>
      <c r="AW162" s="2" t="s">
        <v>1175</v>
      </c>
      <c r="AX162" s="2" t="s">
        <v>52</v>
      </c>
      <c r="AY162" s="2" t="s">
        <v>52</v>
      </c>
      <c r="AZ162" s="2" t="s">
        <v>52</v>
      </c>
    </row>
    <row r="163" spans="1:52" ht="30" customHeight="1" x14ac:dyDescent="0.3">
      <c r="A163" s="22" t="s">
        <v>1130</v>
      </c>
      <c r="B163" s="22" t="s">
        <v>1176</v>
      </c>
      <c r="C163" s="22" t="s">
        <v>500</v>
      </c>
      <c r="D163" s="23">
        <v>0.48</v>
      </c>
      <c r="E163" s="25">
        <f>단가대비표!O101</f>
        <v>0</v>
      </c>
      <c r="F163" s="28">
        <f t="shared" si="28"/>
        <v>0</v>
      </c>
      <c r="G163" s="25">
        <f>단가대비표!P101</f>
        <v>0</v>
      </c>
      <c r="H163" s="28">
        <f t="shared" si="29"/>
        <v>0</v>
      </c>
      <c r="I163" s="25">
        <f>단가대비표!V101</f>
        <v>0</v>
      </c>
      <c r="J163" s="28">
        <f t="shared" si="30"/>
        <v>0</v>
      </c>
      <c r="K163" s="25">
        <f t="shared" si="31"/>
        <v>0</v>
      </c>
      <c r="L163" s="28">
        <f t="shared" si="32"/>
        <v>0</v>
      </c>
      <c r="M163" s="22" t="s">
        <v>1177</v>
      </c>
      <c r="N163" s="2" t="s">
        <v>78</v>
      </c>
      <c r="O163" s="2" t="s">
        <v>1178</v>
      </c>
      <c r="P163" s="2" t="s">
        <v>64</v>
      </c>
      <c r="Q163" s="2" t="s">
        <v>64</v>
      </c>
      <c r="R163" s="2" t="s">
        <v>63</v>
      </c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2" t="s">
        <v>52</v>
      </c>
      <c r="AW163" s="2" t="s">
        <v>1179</v>
      </c>
      <c r="AX163" s="2" t="s">
        <v>52</v>
      </c>
      <c r="AY163" s="2" t="s">
        <v>52</v>
      </c>
      <c r="AZ163" s="2" t="s">
        <v>52</v>
      </c>
    </row>
    <row r="164" spans="1:52" ht="30" customHeight="1" x14ac:dyDescent="0.3">
      <c r="A164" s="22" t="s">
        <v>1130</v>
      </c>
      <c r="B164" s="22" t="s">
        <v>1155</v>
      </c>
      <c r="C164" s="22" t="s">
        <v>500</v>
      </c>
      <c r="D164" s="23">
        <v>0.36</v>
      </c>
      <c r="E164" s="25">
        <f>단가대비표!O108</f>
        <v>0</v>
      </c>
      <c r="F164" s="28">
        <f t="shared" si="28"/>
        <v>0</v>
      </c>
      <c r="G164" s="25">
        <f>단가대비표!P108</f>
        <v>0</v>
      </c>
      <c r="H164" s="28">
        <f t="shared" si="29"/>
        <v>0</v>
      </c>
      <c r="I164" s="25">
        <f>단가대비표!V108</f>
        <v>0</v>
      </c>
      <c r="J164" s="28">
        <f t="shared" si="30"/>
        <v>0</v>
      </c>
      <c r="K164" s="25">
        <f t="shared" si="31"/>
        <v>0</v>
      </c>
      <c r="L164" s="28">
        <f t="shared" si="32"/>
        <v>0</v>
      </c>
      <c r="M164" s="22" t="s">
        <v>1156</v>
      </c>
      <c r="N164" s="2" t="s">
        <v>78</v>
      </c>
      <c r="O164" s="2" t="s">
        <v>1157</v>
      </c>
      <c r="P164" s="2" t="s">
        <v>64</v>
      </c>
      <c r="Q164" s="2" t="s">
        <v>64</v>
      </c>
      <c r="R164" s="2" t="s">
        <v>63</v>
      </c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2" t="s">
        <v>52</v>
      </c>
      <c r="AW164" s="2" t="s">
        <v>1180</v>
      </c>
      <c r="AX164" s="2" t="s">
        <v>52</v>
      </c>
      <c r="AY164" s="2" t="s">
        <v>52</v>
      </c>
      <c r="AZ164" s="2" t="s">
        <v>52</v>
      </c>
    </row>
    <row r="165" spans="1:52" ht="30" customHeight="1" x14ac:dyDescent="0.3">
      <c r="A165" s="22" t="s">
        <v>1130</v>
      </c>
      <c r="B165" s="22" t="s">
        <v>1159</v>
      </c>
      <c r="C165" s="22" t="s">
        <v>500</v>
      </c>
      <c r="D165" s="23">
        <v>0.36</v>
      </c>
      <c r="E165" s="25">
        <f>단가대비표!O109</f>
        <v>0</v>
      </c>
      <c r="F165" s="28">
        <f t="shared" si="28"/>
        <v>0</v>
      </c>
      <c r="G165" s="25">
        <f>단가대비표!P109</f>
        <v>0</v>
      </c>
      <c r="H165" s="28">
        <f t="shared" si="29"/>
        <v>0</v>
      </c>
      <c r="I165" s="25">
        <f>단가대비표!V109</f>
        <v>0</v>
      </c>
      <c r="J165" s="28">
        <f t="shared" si="30"/>
        <v>0</v>
      </c>
      <c r="K165" s="25">
        <f t="shared" si="31"/>
        <v>0</v>
      </c>
      <c r="L165" s="28">
        <f t="shared" si="32"/>
        <v>0</v>
      </c>
      <c r="M165" s="22" t="s">
        <v>1160</v>
      </c>
      <c r="N165" s="2" t="s">
        <v>78</v>
      </c>
      <c r="O165" s="2" t="s">
        <v>1161</v>
      </c>
      <c r="P165" s="2" t="s">
        <v>64</v>
      </c>
      <c r="Q165" s="2" t="s">
        <v>64</v>
      </c>
      <c r="R165" s="2" t="s">
        <v>63</v>
      </c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2" t="s">
        <v>52</v>
      </c>
      <c r="AW165" s="2" t="s">
        <v>1181</v>
      </c>
      <c r="AX165" s="2" t="s">
        <v>52</v>
      </c>
      <c r="AY165" s="2" t="s">
        <v>52</v>
      </c>
      <c r="AZ165" s="2" t="s">
        <v>52</v>
      </c>
    </row>
    <row r="166" spans="1:52" ht="30" customHeight="1" x14ac:dyDescent="0.3">
      <c r="A166" s="22" t="s">
        <v>1130</v>
      </c>
      <c r="B166" s="22" t="s">
        <v>1163</v>
      </c>
      <c r="C166" s="22" t="s">
        <v>1164</v>
      </c>
      <c r="D166" s="23">
        <v>0.63</v>
      </c>
      <c r="E166" s="25">
        <f>단가대비표!O110</f>
        <v>0</v>
      </c>
      <c r="F166" s="28">
        <f t="shared" si="28"/>
        <v>0</v>
      </c>
      <c r="G166" s="25">
        <f>단가대비표!P110</f>
        <v>0</v>
      </c>
      <c r="H166" s="28">
        <f t="shared" si="29"/>
        <v>0</v>
      </c>
      <c r="I166" s="25">
        <f>단가대비표!V110</f>
        <v>0</v>
      </c>
      <c r="J166" s="28">
        <f t="shared" si="30"/>
        <v>0</v>
      </c>
      <c r="K166" s="25">
        <f t="shared" si="31"/>
        <v>0</v>
      </c>
      <c r="L166" s="28">
        <f t="shared" si="32"/>
        <v>0</v>
      </c>
      <c r="M166" s="22" t="s">
        <v>1165</v>
      </c>
      <c r="N166" s="2" t="s">
        <v>78</v>
      </c>
      <c r="O166" s="2" t="s">
        <v>1166</v>
      </c>
      <c r="P166" s="2" t="s">
        <v>64</v>
      </c>
      <c r="Q166" s="2" t="s">
        <v>64</v>
      </c>
      <c r="R166" s="2" t="s">
        <v>63</v>
      </c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2" t="s">
        <v>52</v>
      </c>
      <c r="AW166" s="2" t="s">
        <v>1182</v>
      </c>
      <c r="AX166" s="2" t="s">
        <v>52</v>
      </c>
      <c r="AY166" s="2" t="s">
        <v>52</v>
      </c>
      <c r="AZ166" s="2" t="s">
        <v>52</v>
      </c>
    </row>
    <row r="167" spans="1:52" ht="30" customHeight="1" x14ac:dyDescent="0.3">
      <c r="A167" s="22" t="s">
        <v>70</v>
      </c>
      <c r="B167" s="22" t="s">
        <v>1124</v>
      </c>
      <c r="C167" s="22" t="s">
        <v>72</v>
      </c>
      <c r="D167" s="23">
        <v>1</v>
      </c>
      <c r="E167" s="25">
        <f>일위대가목록!E23</f>
        <v>0</v>
      </c>
      <c r="F167" s="28">
        <f t="shared" si="28"/>
        <v>0</v>
      </c>
      <c r="G167" s="25">
        <f>일위대가목록!F23</f>
        <v>0</v>
      </c>
      <c r="H167" s="28">
        <f t="shared" si="29"/>
        <v>0</v>
      </c>
      <c r="I167" s="25">
        <f>일위대가목록!G23</f>
        <v>0</v>
      </c>
      <c r="J167" s="28">
        <f t="shared" si="30"/>
        <v>0</v>
      </c>
      <c r="K167" s="25">
        <f t="shared" si="31"/>
        <v>0</v>
      </c>
      <c r="L167" s="28">
        <f t="shared" si="32"/>
        <v>0</v>
      </c>
      <c r="M167" s="22" t="s">
        <v>1125</v>
      </c>
      <c r="N167" s="2" t="s">
        <v>78</v>
      </c>
      <c r="O167" s="2" t="s">
        <v>1123</v>
      </c>
      <c r="P167" s="2" t="s">
        <v>63</v>
      </c>
      <c r="Q167" s="2" t="s">
        <v>64</v>
      </c>
      <c r="R167" s="2" t="s">
        <v>64</v>
      </c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2" t="s">
        <v>52</v>
      </c>
      <c r="AW167" s="2" t="s">
        <v>1183</v>
      </c>
      <c r="AX167" s="2" t="s">
        <v>52</v>
      </c>
      <c r="AY167" s="2" t="s">
        <v>52</v>
      </c>
      <c r="AZ167" s="2" t="s">
        <v>52</v>
      </c>
    </row>
    <row r="168" spans="1:52" ht="30" customHeight="1" x14ac:dyDescent="0.3">
      <c r="A168" s="22" t="s">
        <v>885</v>
      </c>
      <c r="B168" s="22" t="s">
        <v>52</v>
      </c>
      <c r="C168" s="22" t="s">
        <v>52</v>
      </c>
      <c r="D168" s="23"/>
      <c r="E168" s="25"/>
      <c r="F168" s="28">
        <f>TRUNC(SUMIF(N157:N167, N156, F157:F167),0)</f>
        <v>0</v>
      </c>
      <c r="G168" s="25"/>
      <c r="H168" s="28">
        <f>TRUNC(SUMIF(N157:N167, N156, H157:H167),0)</f>
        <v>0</v>
      </c>
      <c r="I168" s="25"/>
      <c r="J168" s="28">
        <f>TRUNC(SUMIF(N157:N167, N156, J157:J167),0)</f>
        <v>0</v>
      </c>
      <c r="K168" s="25"/>
      <c r="L168" s="28">
        <f>F168+H168+J168</f>
        <v>0</v>
      </c>
      <c r="M168" s="22" t="s">
        <v>52</v>
      </c>
      <c r="N168" s="2" t="s">
        <v>92</v>
      </c>
      <c r="O168" s="2" t="s">
        <v>92</v>
      </c>
      <c r="P168" s="2" t="s">
        <v>52</v>
      </c>
      <c r="Q168" s="2" t="s">
        <v>52</v>
      </c>
      <c r="R168" s="2" t="s">
        <v>52</v>
      </c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2" t="s">
        <v>52</v>
      </c>
      <c r="AW168" s="2" t="s">
        <v>52</v>
      </c>
      <c r="AX168" s="2" t="s">
        <v>52</v>
      </c>
      <c r="AY168" s="2" t="s">
        <v>52</v>
      </c>
      <c r="AZ168" s="2" t="s">
        <v>52</v>
      </c>
    </row>
    <row r="169" spans="1:52" ht="30" customHeight="1" x14ac:dyDescent="0.3">
      <c r="A169" s="23"/>
      <c r="B169" s="23"/>
      <c r="C169" s="23"/>
      <c r="D169" s="23"/>
      <c r="E169" s="25"/>
      <c r="F169" s="28"/>
      <c r="G169" s="25"/>
      <c r="H169" s="28"/>
      <c r="I169" s="25"/>
      <c r="J169" s="28"/>
      <c r="K169" s="25"/>
      <c r="L169" s="28"/>
      <c r="M169" s="23"/>
    </row>
    <row r="170" spans="1:52" ht="30" customHeight="1" x14ac:dyDescent="0.3">
      <c r="A170" s="19" t="s">
        <v>1184</v>
      </c>
      <c r="B170" s="20"/>
      <c r="C170" s="20"/>
      <c r="D170" s="20"/>
      <c r="E170" s="24"/>
      <c r="F170" s="27"/>
      <c r="G170" s="24"/>
      <c r="H170" s="27"/>
      <c r="I170" s="24"/>
      <c r="J170" s="27"/>
      <c r="K170" s="24"/>
      <c r="L170" s="27"/>
      <c r="M170" s="21"/>
      <c r="N170" s="1" t="s">
        <v>1097</v>
      </c>
    </row>
    <row r="171" spans="1:52" ht="30" customHeight="1" x14ac:dyDescent="0.3">
      <c r="A171" s="22" t="s">
        <v>724</v>
      </c>
      <c r="B171" s="22" t="s">
        <v>1186</v>
      </c>
      <c r="C171" s="22" t="s">
        <v>748</v>
      </c>
      <c r="D171" s="23">
        <v>346</v>
      </c>
      <c r="E171" s="25">
        <f>단가대비표!O59</f>
        <v>0</v>
      </c>
      <c r="F171" s="28">
        <f>TRUNC(E171*D171,1)</f>
        <v>0</v>
      </c>
      <c r="G171" s="25">
        <f>단가대비표!P59</f>
        <v>0</v>
      </c>
      <c r="H171" s="28">
        <f>TRUNC(G171*D171,1)</f>
        <v>0</v>
      </c>
      <c r="I171" s="25">
        <f>단가대비표!V59</f>
        <v>0</v>
      </c>
      <c r="J171" s="28">
        <f>TRUNC(I171*D171,1)</f>
        <v>0</v>
      </c>
      <c r="K171" s="25">
        <f t="shared" ref="K171:L174" si="33">TRUNC(E171+G171+I171,1)</f>
        <v>0</v>
      </c>
      <c r="L171" s="28">
        <f t="shared" si="33"/>
        <v>0</v>
      </c>
      <c r="M171" s="22" t="s">
        <v>1187</v>
      </c>
      <c r="N171" s="2" t="s">
        <v>1097</v>
      </c>
      <c r="O171" s="2" t="s">
        <v>1188</v>
      </c>
      <c r="P171" s="2" t="s">
        <v>64</v>
      </c>
      <c r="Q171" s="2" t="s">
        <v>64</v>
      </c>
      <c r="R171" s="2" t="s">
        <v>63</v>
      </c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2" t="s">
        <v>52</v>
      </c>
      <c r="AW171" s="2" t="s">
        <v>1189</v>
      </c>
      <c r="AX171" s="2" t="s">
        <v>52</v>
      </c>
      <c r="AY171" s="2" t="s">
        <v>52</v>
      </c>
      <c r="AZ171" s="2" t="s">
        <v>52</v>
      </c>
    </row>
    <row r="172" spans="1:52" ht="30" customHeight="1" x14ac:dyDescent="0.3">
      <c r="A172" s="22" t="s">
        <v>730</v>
      </c>
      <c r="B172" s="22" t="s">
        <v>1190</v>
      </c>
      <c r="C172" s="22" t="s">
        <v>97</v>
      </c>
      <c r="D172" s="23">
        <v>0.51749999999999996</v>
      </c>
      <c r="E172" s="25">
        <f>단가대비표!O22</f>
        <v>0</v>
      </c>
      <c r="F172" s="28">
        <f>TRUNC(E172*D172,1)</f>
        <v>0</v>
      </c>
      <c r="G172" s="25">
        <f>단가대비표!P22</f>
        <v>0</v>
      </c>
      <c r="H172" s="28">
        <f>TRUNC(G172*D172,1)</f>
        <v>0</v>
      </c>
      <c r="I172" s="25">
        <f>단가대비표!V22</f>
        <v>0</v>
      </c>
      <c r="J172" s="28">
        <f>TRUNC(I172*D172,1)</f>
        <v>0</v>
      </c>
      <c r="K172" s="25">
        <f t="shared" si="33"/>
        <v>0</v>
      </c>
      <c r="L172" s="28">
        <f t="shared" si="33"/>
        <v>0</v>
      </c>
      <c r="M172" s="22" t="s">
        <v>1191</v>
      </c>
      <c r="N172" s="2" t="s">
        <v>1097</v>
      </c>
      <c r="O172" s="2" t="s">
        <v>1192</v>
      </c>
      <c r="P172" s="2" t="s">
        <v>64</v>
      </c>
      <c r="Q172" s="2" t="s">
        <v>64</v>
      </c>
      <c r="R172" s="2" t="s">
        <v>63</v>
      </c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2" t="s">
        <v>52</v>
      </c>
      <c r="AW172" s="2" t="s">
        <v>1193</v>
      </c>
      <c r="AX172" s="2" t="s">
        <v>52</v>
      </c>
      <c r="AY172" s="2" t="s">
        <v>52</v>
      </c>
      <c r="AZ172" s="2" t="s">
        <v>52</v>
      </c>
    </row>
    <row r="173" spans="1:52" ht="30" customHeight="1" x14ac:dyDescent="0.3">
      <c r="A173" s="22" t="s">
        <v>734</v>
      </c>
      <c r="B173" s="22" t="s">
        <v>1194</v>
      </c>
      <c r="C173" s="22" t="s">
        <v>97</v>
      </c>
      <c r="D173" s="23">
        <v>0.59470000000000001</v>
      </c>
      <c r="E173" s="25">
        <f>단가대비표!O20</f>
        <v>0</v>
      </c>
      <c r="F173" s="28">
        <f>TRUNC(E173*D173,1)</f>
        <v>0</v>
      </c>
      <c r="G173" s="25">
        <f>단가대비표!P20</f>
        <v>0</v>
      </c>
      <c r="H173" s="28">
        <f>TRUNC(G173*D173,1)</f>
        <v>0</v>
      </c>
      <c r="I173" s="25">
        <f>단가대비표!V20</f>
        <v>0</v>
      </c>
      <c r="J173" s="28">
        <f>TRUNC(I173*D173,1)</f>
        <v>0</v>
      </c>
      <c r="K173" s="25">
        <f t="shared" si="33"/>
        <v>0</v>
      </c>
      <c r="L173" s="28">
        <f t="shared" si="33"/>
        <v>0</v>
      </c>
      <c r="M173" s="22" t="s">
        <v>1195</v>
      </c>
      <c r="N173" s="2" t="s">
        <v>1097</v>
      </c>
      <c r="O173" s="2" t="s">
        <v>1196</v>
      </c>
      <c r="P173" s="2" t="s">
        <v>64</v>
      </c>
      <c r="Q173" s="2" t="s">
        <v>64</v>
      </c>
      <c r="R173" s="2" t="s">
        <v>63</v>
      </c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2" t="s">
        <v>52</v>
      </c>
      <c r="AW173" s="2" t="s">
        <v>1197</v>
      </c>
      <c r="AX173" s="2" t="s">
        <v>52</v>
      </c>
      <c r="AY173" s="2" t="s">
        <v>52</v>
      </c>
      <c r="AZ173" s="2" t="s">
        <v>52</v>
      </c>
    </row>
    <row r="174" spans="1:52" ht="30" customHeight="1" x14ac:dyDescent="0.3">
      <c r="A174" s="22" t="s">
        <v>1198</v>
      </c>
      <c r="B174" s="22" t="s">
        <v>1199</v>
      </c>
      <c r="C174" s="22" t="s">
        <v>97</v>
      </c>
      <c r="D174" s="23">
        <v>1</v>
      </c>
      <c r="E174" s="25">
        <f>일위대가목록!E35</f>
        <v>0</v>
      </c>
      <c r="F174" s="28">
        <f>TRUNC(E174*D174,1)</f>
        <v>0</v>
      </c>
      <c r="G174" s="25">
        <f>일위대가목록!F35</f>
        <v>0</v>
      </c>
      <c r="H174" s="28">
        <f>TRUNC(G174*D174,1)</f>
        <v>0</v>
      </c>
      <c r="I174" s="25">
        <f>일위대가목록!G35</f>
        <v>0</v>
      </c>
      <c r="J174" s="28">
        <f>TRUNC(I174*D174,1)</f>
        <v>0</v>
      </c>
      <c r="K174" s="25">
        <f t="shared" si="33"/>
        <v>0</v>
      </c>
      <c r="L174" s="28">
        <f t="shared" si="33"/>
        <v>0</v>
      </c>
      <c r="M174" s="22" t="s">
        <v>1200</v>
      </c>
      <c r="N174" s="2" t="s">
        <v>1097</v>
      </c>
      <c r="O174" s="2" t="s">
        <v>1201</v>
      </c>
      <c r="P174" s="2" t="s">
        <v>63</v>
      </c>
      <c r="Q174" s="2" t="s">
        <v>64</v>
      </c>
      <c r="R174" s="2" t="s">
        <v>64</v>
      </c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2" t="s">
        <v>52</v>
      </c>
      <c r="AW174" s="2" t="s">
        <v>1202</v>
      </c>
      <c r="AX174" s="2" t="s">
        <v>52</v>
      </c>
      <c r="AY174" s="2" t="s">
        <v>52</v>
      </c>
      <c r="AZ174" s="2" t="s">
        <v>52</v>
      </c>
    </row>
    <row r="175" spans="1:52" ht="30" customHeight="1" x14ac:dyDescent="0.3">
      <c r="A175" s="22" t="s">
        <v>885</v>
      </c>
      <c r="B175" s="22" t="s">
        <v>52</v>
      </c>
      <c r="C175" s="22" t="s">
        <v>52</v>
      </c>
      <c r="D175" s="23"/>
      <c r="E175" s="25"/>
      <c r="F175" s="28">
        <f>TRUNC(SUMIF(N171:N174, N170, F171:F174),0)</f>
        <v>0</v>
      </c>
      <c r="G175" s="25"/>
      <c r="H175" s="28">
        <f>TRUNC(SUMIF(N171:N174, N170, H171:H174),0)</f>
        <v>0</v>
      </c>
      <c r="I175" s="25"/>
      <c r="J175" s="28">
        <f>TRUNC(SUMIF(N171:N174, N170, J171:J174),0)</f>
        <v>0</v>
      </c>
      <c r="K175" s="25"/>
      <c r="L175" s="28">
        <f>F175+H175+J175</f>
        <v>0</v>
      </c>
      <c r="M175" s="22" t="s">
        <v>52</v>
      </c>
      <c r="N175" s="2" t="s">
        <v>92</v>
      </c>
      <c r="O175" s="2" t="s">
        <v>92</v>
      </c>
      <c r="P175" s="2" t="s">
        <v>52</v>
      </c>
      <c r="Q175" s="2" t="s">
        <v>52</v>
      </c>
      <c r="R175" s="2" t="s">
        <v>52</v>
      </c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2" t="s">
        <v>52</v>
      </c>
      <c r="AW175" s="2" t="s">
        <v>52</v>
      </c>
      <c r="AX175" s="2" t="s">
        <v>52</v>
      </c>
      <c r="AY175" s="2" t="s">
        <v>52</v>
      </c>
      <c r="AZ175" s="2" t="s">
        <v>52</v>
      </c>
    </row>
    <row r="176" spans="1:52" ht="30" customHeight="1" x14ac:dyDescent="0.3">
      <c r="A176" s="23"/>
      <c r="B176" s="23"/>
      <c r="C176" s="23"/>
      <c r="D176" s="23"/>
      <c r="E176" s="25"/>
      <c r="F176" s="28"/>
      <c r="G176" s="25"/>
      <c r="H176" s="28"/>
      <c r="I176" s="25"/>
      <c r="J176" s="28"/>
      <c r="K176" s="25"/>
      <c r="L176" s="28"/>
      <c r="M176" s="23"/>
    </row>
    <row r="177" spans="1:52" ht="30" customHeight="1" x14ac:dyDescent="0.3">
      <c r="A177" s="19" t="s">
        <v>1203</v>
      </c>
      <c r="B177" s="20"/>
      <c r="C177" s="20"/>
      <c r="D177" s="20"/>
      <c r="E177" s="24"/>
      <c r="F177" s="27"/>
      <c r="G177" s="24"/>
      <c r="H177" s="27"/>
      <c r="I177" s="24"/>
      <c r="J177" s="27"/>
      <c r="K177" s="24"/>
      <c r="L177" s="27"/>
      <c r="M177" s="21"/>
      <c r="N177" s="1" t="s">
        <v>84</v>
      </c>
    </row>
    <row r="178" spans="1:52" ht="30" customHeight="1" x14ac:dyDescent="0.3">
      <c r="A178" s="22" t="s">
        <v>1053</v>
      </c>
      <c r="B178" s="22" t="s">
        <v>880</v>
      </c>
      <c r="C178" s="22" t="s">
        <v>881</v>
      </c>
      <c r="D178" s="23">
        <v>2.5000000000000001E-2</v>
      </c>
      <c r="E178" s="25">
        <f>단가대비표!O157</f>
        <v>0</v>
      </c>
      <c r="F178" s="28">
        <f>TRUNC(E178*D178,1)</f>
        <v>0</v>
      </c>
      <c r="G178" s="25">
        <f>단가대비표!P157</f>
        <v>0</v>
      </c>
      <c r="H178" s="28">
        <f>TRUNC(G178*D178,1)</f>
        <v>0</v>
      </c>
      <c r="I178" s="25">
        <f>단가대비표!V157</f>
        <v>0</v>
      </c>
      <c r="J178" s="28">
        <f>TRUNC(I178*D178,1)</f>
        <v>0</v>
      </c>
      <c r="K178" s="25">
        <f>TRUNC(E178+G178+I178,1)</f>
        <v>0</v>
      </c>
      <c r="L178" s="28">
        <f>TRUNC(F178+H178+J178,1)</f>
        <v>0</v>
      </c>
      <c r="M178" s="22" t="s">
        <v>1120</v>
      </c>
      <c r="N178" s="2" t="s">
        <v>84</v>
      </c>
      <c r="O178" s="2" t="s">
        <v>1054</v>
      </c>
      <c r="P178" s="2" t="s">
        <v>64</v>
      </c>
      <c r="Q178" s="2" t="s">
        <v>64</v>
      </c>
      <c r="R178" s="2" t="s">
        <v>63</v>
      </c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2" t="s">
        <v>52</v>
      </c>
      <c r="AW178" s="2" t="s">
        <v>1205</v>
      </c>
      <c r="AX178" s="2" t="s">
        <v>52</v>
      </c>
      <c r="AY178" s="2" t="s">
        <v>52</v>
      </c>
      <c r="AZ178" s="2" t="s">
        <v>52</v>
      </c>
    </row>
    <row r="179" spans="1:52" ht="30" customHeight="1" x14ac:dyDescent="0.3">
      <c r="A179" s="22" t="s">
        <v>885</v>
      </c>
      <c r="B179" s="22" t="s">
        <v>52</v>
      </c>
      <c r="C179" s="22" t="s">
        <v>52</v>
      </c>
      <c r="D179" s="23"/>
      <c r="E179" s="25"/>
      <c r="F179" s="28">
        <f>TRUNC(SUMIF(N178:N178, N177, F178:F178),0)</f>
        <v>0</v>
      </c>
      <c r="G179" s="25"/>
      <c r="H179" s="28">
        <f>TRUNC(SUMIF(N178:N178, N177, H178:H178),0)</f>
        <v>0</v>
      </c>
      <c r="I179" s="25"/>
      <c r="J179" s="28">
        <f>TRUNC(SUMIF(N178:N178, N177, J178:J178),0)</f>
        <v>0</v>
      </c>
      <c r="K179" s="25"/>
      <c r="L179" s="28">
        <f>F179+H179+J179</f>
        <v>0</v>
      </c>
      <c r="M179" s="22" t="s">
        <v>52</v>
      </c>
      <c r="N179" s="2" t="s">
        <v>92</v>
      </c>
      <c r="O179" s="2" t="s">
        <v>92</v>
      </c>
      <c r="P179" s="2" t="s">
        <v>52</v>
      </c>
      <c r="Q179" s="2" t="s">
        <v>52</v>
      </c>
      <c r="R179" s="2" t="s">
        <v>52</v>
      </c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2" t="s">
        <v>52</v>
      </c>
      <c r="AW179" s="2" t="s">
        <v>52</v>
      </c>
      <c r="AX179" s="2" t="s">
        <v>52</v>
      </c>
      <c r="AY179" s="2" t="s">
        <v>52</v>
      </c>
      <c r="AZ179" s="2" t="s">
        <v>52</v>
      </c>
    </row>
    <row r="180" spans="1:52" ht="30" customHeight="1" x14ac:dyDescent="0.3">
      <c r="A180" s="23"/>
      <c r="B180" s="23"/>
      <c r="C180" s="23"/>
      <c r="D180" s="23"/>
      <c r="E180" s="25"/>
      <c r="F180" s="28"/>
      <c r="G180" s="25"/>
      <c r="H180" s="28"/>
      <c r="I180" s="25"/>
      <c r="J180" s="28"/>
      <c r="K180" s="25"/>
      <c r="L180" s="28"/>
      <c r="M180" s="23"/>
    </row>
    <row r="181" spans="1:52" ht="30" customHeight="1" x14ac:dyDescent="0.3">
      <c r="A181" s="19" t="s">
        <v>1206</v>
      </c>
      <c r="B181" s="20"/>
      <c r="C181" s="20"/>
      <c r="D181" s="20"/>
      <c r="E181" s="24"/>
      <c r="F181" s="27"/>
      <c r="G181" s="24"/>
      <c r="H181" s="27"/>
      <c r="I181" s="24"/>
      <c r="J181" s="27"/>
      <c r="K181" s="24"/>
      <c r="L181" s="27"/>
      <c r="M181" s="21"/>
      <c r="N181" s="1" t="s">
        <v>89</v>
      </c>
    </row>
    <row r="182" spans="1:52" ht="30" customHeight="1" x14ac:dyDescent="0.3">
      <c r="A182" s="22" t="s">
        <v>1208</v>
      </c>
      <c r="B182" s="22" t="s">
        <v>880</v>
      </c>
      <c r="C182" s="22" t="s">
        <v>881</v>
      </c>
      <c r="D182" s="23">
        <v>5.0000000000000001E-3</v>
      </c>
      <c r="E182" s="25">
        <f>단가대비표!O167</f>
        <v>0</v>
      </c>
      <c r="F182" s="28">
        <f>TRUNC(E182*D182,1)</f>
        <v>0</v>
      </c>
      <c r="G182" s="25">
        <f>단가대비표!P167</f>
        <v>0</v>
      </c>
      <c r="H182" s="28">
        <f>TRUNC(G182*D182,1)</f>
        <v>0</v>
      </c>
      <c r="I182" s="25">
        <f>단가대비표!V167</f>
        <v>0</v>
      </c>
      <c r="J182" s="28">
        <f>TRUNC(I182*D182,1)</f>
        <v>0</v>
      </c>
      <c r="K182" s="25">
        <f>TRUNC(E182+G182+I182,1)</f>
        <v>0</v>
      </c>
      <c r="L182" s="28">
        <f>TRUNC(F182+H182+J182,1)</f>
        <v>0</v>
      </c>
      <c r="M182" s="22" t="s">
        <v>1209</v>
      </c>
      <c r="N182" s="2" t="s">
        <v>89</v>
      </c>
      <c r="O182" s="2" t="s">
        <v>1210</v>
      </c>
      <c r="P182" s="2" t="s">
        <v>64</v>
      </c>
      <c r="Q182" s="2" t="s">
        <v>64</v>
      </c>
      <c r="R182" s="2" t="s">
        <v>63</v>
      </c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2" t="s">
        <v>52</v>
      </c>
      <c r="AW182" s="2" t="s">
        <v>1211</v>
      </c>
      <c r="AX182" s="2" t="s">
        <v>52</v>
      </c>
      <c r="AY182" s="2" t="s">
        <v>52</v>
      </c>
      <c r="AZ182" s="2" t="s">
        <v>52</v>
      </c>
    </row>
    <row r="183" spans="1:52" ht="30" customHeight="1" x14ac:dyDescent="0.3">
      <c r="A183" s="22" t="s">
        <v>885</v>
      </c>
      <c r="B183" s="22" t="s">
        <v>52</v>
      </c>
      <c r="C183" s="22" t="s">
        <v>52</v>
      </c>
      <c r="D183" s="23"/>
      <c r="E183" s="25"/>
      <c r="F183" s="28">
        <f>TRUNC(SUMIF(N182:N182, N181, F182:F182),0)</f>
        <v>0</v>
      </c>
      <c r="G183" s="25"/>
      <c r="H183" s="28">
        <f>TRUNC(SUMIF(N182:N182, N181, H182:H182),0)</f>
        <v>0</v>
      </c>
      <c r="I183" s="25"/>
      <c r="J183" s="28">
        <f>TRUNC(SUMIF(N182:N182, N181, J182:J182),0)</f>
        <v>0</v>
      </c>
      <c r="K183" s="25"/>
      <c r="L183" s="28">
        <f>F183+H183+J183</f>
        <v>0</v>
      </c>
      <c r="M183" s="22" t="s">
        <v>52</v>
      </c>
      <c r="N183" s="2" t="s">
        <v>92</v>
      </c>
      <c r="O183" s="2" t="s">
        <v>92</v>
      </c>
      <c r="P183" s="2" t="s">
        <v>52</v>
      </c>
      <c r="Q183" s="2" t="s">
        <v>52</v>
      </c>
      <c r="R183" s="2" t="s">
        <v>52</v>
      </c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2" t="s">
        <v>52</v>
      </c>
      <c r="AW183" s="2" t="s">
        <v>52</v>
      </c>
      <c r="AX183" s="2" t="s">
        <v>52</v>
      </c>
      <c r="AY183" s="2" t="s">
        <v>52</v>
      </c>
      <c r="AZ183" s="2" t="s">
        <v>52</v>
      </c>
    </row>
    <row r="184" spans="1:52" ht="30" customHeight="1" x14ac:dyDescent="0.3">
      <c r="A184" s="23"/>
      <c r="B184" s="23"/>
      <c r="C184" s="23"/>
      <c r="D184" s="23"/>
      <c r="E184" s="25"/>
      <c r="F184" s="28"/>
      <c r="G184" s="25"/>
      <c r="H184" s="28"/>
      <c r="I184" s="25"/>
      <c r="J184" s="28"/>
      <c r="K184" s="25"/>
      <c r="L184" s="28"/>
      <c r="M184" s="23"/>
    </row>
    <row r="185" spans="1:52" ht="30" customHeight="1" x14ac:dyDescent="0.3">
      <c r="A185" s="19" t="s">
        <v>1212</v>
      </c>
      <c r="B185" s="20"/>
      <c r="C185" s="20"/>
      <c r="D185" s="20"/>
      <c r="E185" s="24"/>
      <c r="F185" s="27"/>
      <c r="G185" s="24"/>
      <c r="H185" s="27"/>
      <c r="I185" s="24"/>
      <c r="J185" s="27"/>
      <c r="K185" s="24"/>
      <c r="L185" s="27"/>
      <c r="M185" s="21"/>
      <c r="N185" s="1" t="s">
        <v>1213</v>
      </c>
    </row>
    <row r="186" spans="1:52" ht="30" customHeight="1" x14ac:dyDescent="0.3">
      <c r="A186" s="22" t="s">
        <v>1218</v>
      </c>
      <c r="B186" s="22" t="s">
        <v>1219</v>
      </c>
      <c r="C186" s="22" t="s">
        <v>1074</v>
      </c>
      <c r="D186" s="23">
        <v>0.89</v>
      </c>
      <c r="E186" s="25">
        <f>단가대비표!O112</f>
        <v>0</v>
      </c>
      <c r="F186" s="28">
        <f>TRUNC(E186*D186,1)</f>
        <v>0</v>
      </c>
      <c r="G186" s="25">
        <f>단가대비표!P112</f>
        <v>0</v>
      </c>
      <c r="H186" s="28">
        <f>TRUNC(G186*D186,1)</f>
        <v>0</v>
      </c>
      <c r="I186" s="25">
        <f>단가대비표!V112</f>
        <v>0</v>
      </c>
      <c r="J186" s="28">
        <f>TRUNC(I186*D186,1)</f>
        <v>0</v>
      </c>
      <c r="K186" s="25">
        <f>TRUNC(E186+G186+I186,1)</f>
        <v>0</v>
      </c>
      <c r="L186" s="28">
        <f>TRUNC(F186+H186+J186,1)</f>
        <v>0</v>
      </c>
      <c r="M186" s="22" t="s">
        <v>1220</v>
      </c>
      <c r="N186" s="2" t="s">
        <v>1213</v>
      </c>
      <c r="O186" s="2" t="s">
        <v>1221</v>
      </c>
      <c r="P186" s="2" t="s">
        <v>64</v>
      </c>
      <c r="Q186" s="2" t="s">
        <v>64</v>
      </c>
      <c r="R186" s="2" t="s">
        <v>63</v>
      </c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2" t="s">
        <v>52</v>
      </c>
      <c r="AW186" s="2" t="s">
        <v>1222</v>
      </c>
      <c r="AX186" s="2" t="s">
        <v>52</v>
      </c>
      <c r="AY186" s="2" t="s">
        <v>52</v>
      </c>
      <c r="AZ186" s="2" t="s">
        <v>52</v>
      </c>
    </row>
    <row r="187" spans="1:52" ht="30" customHeight="1" x14ac:dyDescent="0.3">
      <c r="A187" s="22" t="s">
        <v>1218</v>
      </c>
      <c r="B187" s="22" t="s">
        <v>1223</v>
      </c>
      <c r="C187" s="22" t="s">
        <v>1074</v>
      </c>
      <c r="D187" s="23">
        <v>0.03</v>
      </c>
      <c r="E187" s="25">
        <f>단가대비표!O113</f>
        <v>0</v>
      </c>
      <c r="F187" s="28">
        <f>TRUNC(E187*D187,1)</f>
        <v>0</v>
      </c>
      <c r="G187" s="25">
        <f>단가대비표!P113</f>
        <v>0</v>
      </c>
      <c r="H187" s="28">
        <f>TRUNC(G187*D187,1)</f>
        <v>0</v>
      </c>
      <c r="I187" s="25">
        <f>단가대비표!V113</f>
        <v>0</v>
      </c>
      <c r="J187" s="28">
        <f>TRUNC(I187*D187,1)</f>
        <v>0</v>
      </c>
      <c r="K187" s="25">
        <f>TRUNC(E187+G187+I187,1)</f>
        <v>0</v>
      </c>
      <c r="L187" s="28">
        <f>TRUNC(F187+H187+J187,1)</f>
        <v>0</v>
      </c>
      <c r="M187" s="22" t="s">
        <v>1224</v>
      </c>
      <c r="N187" s="2" t="s">
        <v>1213</v>
      </c>
      <c r="O187" s="2" t="s">
        <v>1225</v>
      </c>
      <c r="P187" s="2" t="s">
        <v>64</v>
      </c>
      <c r="Q187" s="2" t="s">
        <v>64</v>
      </c>
      <c r="R187" s="2" t="s">
        <v>63</v>
      </c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2" t="s">
        <v>52</v>
      </c>
      <c r="AW187" s="2" t="s">
        <v>1226</v>
      </c>
      <c r="AX187" s="2" t="s">
        <v>52</v>
      </c>
      <c r="AY187" s="2" t="s">
        <v>52</v>
      </c>
      <c r="AZ187" s="2" t="s">
        <v>52</v>
      </c>
    </row>
    <row r="188" spans="1:52" ht="30" customHeight="1" x14ac:dyDescent="0.3">
      <c r="A188" s="22" t="s">
        <v>885</v>
      </c>
      <c r="B188" s="22" t="s">
        <v>52</v>
      </c>
      <c r="C188" s="22" t="s">
        <v>52</v>
      </c>
      <c r="D188" s="23"/>
      <c r="E188" s="25"/>
      <c r="F188" s="28">
        <f>TRUNC(SUMIF(N186:N187, N185, F186:F187),0)</f>
        <v>0</v>
      </c>
      <c r="G188" s="25"/>
      <c r="H188" s="28">
        <f>TRUNC(SUMIF(N186:N187, N185, H186:H187),0)</f>
        <v>0</v>
      </c>
      <c r="I188" s="25"/>
      <c r="J188" s="28">
        <f>TRUNC(SUMIF(N186:N187, N185, J186:J187),0)</f>
        <v>0</v>
      </c>
      <c r="K188" s="25"/>
      <c r="L188" s="28">
        <f>F188+H188+J188</f>
        <v>0</v>
      </c>
      <c r="M188" s="22" t="s">
        <v>52</v>
      </c>
      <c r="N188" s="2" t="s">
        <v>92</v>
      </c>
      <c r="O188" s="2" t="s">
        <v>92</v>
      </c>
      <c r="P188" s="2" t="s">
        <v>52</v>
      </c>
      <c r="Q188" s="2" t="s">
        <v>52</v>
      </c>
      <c r="R188" s="2" t="s">
        <v>52</v>
      </c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2" t="s">
        <v>52</v>
      </c>
      <c r="AW188" s="2" t="s">
        <v>52</v>
      </c>
      <c r="AX188" s="2" t="s">
        <v>52</v>
      </c>
      <c r="AY188" s="2" t="s">
        <v>52</v>
      </c>
      <c r="AZ188" s="2" t="s">
        <v>52</v>
      </c>
    </row>
    <row r="189" spans="1:52" ht="30" customHeight="1" x14ac:dyDescent="0.3">
      <c r="A189" s="23"/>
      <c r="B189" s="23"/>
      <c r="C189" s="23"/>
      <c r="D189" s="23"/>
      <c r="E189" s="25"/>
      <c r="F189" s="28"/>
      <c r="G189" s="25"/>
      <c r="H189" s="28"/>
      <c r="I189" s="25"/>
      <c r="J189" s="28"/>
      <c r="K189" s="25"/>
      <c r="L189" s="28"/>
      <c r="M189" s="23"/>
    </row>
    <row r="190" spans="1:52" ht="30" customHeight="1" x14ac:dyDescent="0.3">
      <c r="A190" s="19" t="s">
        <v>1227</v>
      </c>
      <c r="B190" s="20"/>
      <c r="C190" s="20"/>
      <c r="D190" s="20"/>
      <c r="E190" s="24"/>
      <c r="F190" s="27"/>
      <c r="G190" s="24"/>
      <c r="H190" s="27"/>
      <c r="I190" s="24"/>
      <c r="J190" s="27"/>
      <c r="K190" s="24"/>
      <c r="L190" s="27"/>
      <c r="M190" s="21"/>
      <c r="N190" s="1" t="s">
        <v>1228</v>
      </c>
    </row>
    <row r="191" spans="1:52" ht="30" customHeight="1" x14ac:dyDescent="0.3">
      <c r="A191" s="22" t="s">
        <v>1232</v>
      </c>
      <c r="B191" s="22" t="s">
        <v>880</v>
      </c>
      <c r="C191" s="22" t="s">
        <v>881</v>
      </c>
      <c r="D191" s="23">
        <v>0.1</v>
      </c>
      <c r="E191" s="25">
        <f>단가대비표!O160</f>
        <v>0</v>
      </c>
      <c r="F191" s="28">
        <f>TRUNC(E191*D191,1)</f>
        <v>0</v>
      </c>
      <c r="G191" s="25">
        <f>단가대비표!P160</f>
        <v>0</v>
      </c>
      <c r="H191" s="28">
        <f>TRUNC(G191*D191,1)</f>
        <v>0</v>
      </c>
      <c r="I191" s="25">
        <f>단가대비표!V160</f>
        <v>0</v>
      </c>
      <c r="J191" s="28">
        <f>TRUNC(I191*D191,1)</f>
        <v>0</v>
      </c>
      <c r="K191" s="25">
        <f t="shared" ref="K191:L193" si="34">TRUNC(E191+G191+I191,1)</f>
        <v>0</v>
      </c>
      <c r="L191" s="28">
        <f t="shared" si="34"/>
        <v>0</v>
      </c>
      <c r="M191" s="22" t="s">
        <v>1233</v>
      </c>
      <c r="N191" s="2" t="s">
        <v>1228</v>
      </c>
      <c r="O191" s="2" t="s">
        <v>1234</v>
      </c>
      <c r="P191" s="2" t="s">
        <v>64</v>
      </c>
      <c r="Q191" s="2" t="s">
        <v>64</v>
      </c>
      <c r="R191" s="2" t="s">
        <v>63</v>
      </c>
      <c r="S191" s="3"/>
      <c r="T191" s="3"/>
      <c r="U191" s="3"/>
      <c r="V191" s="3">
        <v>1</v>
      </c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2" t="s">
        <v>52</v>
      </c>
      <c r="AW191" s="2" t="s">
        <v>1235</v>
      </c>
      <c r="AX191" s="2" t="s">
        <v>52</v>
      </c>
      <c r="AY191" s="2" t="s">
        <v>52</v>
      </c>
      <c r="AZ191" s="2" t="s">
        <v>52</v>
      </c>
    </row>
    <row r="192" spans="1:52" ht="30" customHeight="1" x14ac:dyDescent="0.3">
      <c r="A192" s="22" t="s">
        <v>1053</v>
      </c>
      <c r="B192" s="22" t="s">
        <v>880</v>
      </c>
      <c r="C192" s="22" t="s">
        <v>881</v>
      </c>
      <c r="D192" s="23">
        <v>2.5000000000000001E-2</v>
      </c>
      <c r="E192" s="25">
        <f>단가대비표!O157</f>
        <v>0</v>
      </c>
      <c r="F192" s="28">
        <f>TRUNC(E192*D192,1)</f>
        <v>0</v>
      </c>
      <c r="G192" s="25">
        <f>단가대비표!P157</f>
        <v>0</v>
      </c>
      <c r="H192" s="28">
        <f>TRUNC(G192*D192,1)</f>
        <v>0</v>
      </c>
      <c r="I192" s="25">
        <f>단가대비표!V157</f>
        <v>0</v>
      </c>
      <c r="J192" s="28">
        <f>TRUNC(I192*D192,1)</f>
        <v>0</v>
      </c>
      <c r="K192" s="25">
        <f t="shared" si="34"/>
        <v>0</v>
      </c>
      <c r="L192" s="28">
        <f t="shared" si="34"/>
        <v>0</v>
      </c>
      <c r="M192" s="22" t="s">
        <v>1120</v>
      </c>
      <c r="N192" s="2" t="s">
        <v>1228</v>
      </c>
      <c r="O192" s="2" t="s">
        <v>1054</v>
      </c>
      <c r="P192" s="2" t="s">
        <v>64</v>
      </c>
      <c r="Q192" s="2" t="s">
        <v>64</v>
      </c>
      <c r="R192" s="2" t="s">
        <v>63</v>
      </c>
      <c r="S192" s="3"/>
      <c r="T192" s="3"/>
      <c r="U192" s="3"/>
      <c r="V192" s="3">
        <v>1</v>
      </c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2" t="s">
        <v>52</v>
      </c>
      <c r="AW192" s="2" t="s">
        <v>1236</v>
      </c>
      <c r="AX192" s="2" t="s">
        <v>52</v>
      </c>
      <c r="AY192" s="2" t="s">
        <v>52</v>
      </c>
      <c r="AZ192" s="2" t="s">
        <v>52</v>
      </c>
    </row>
    <row r="193" spans="1:52" ht="30" customHeight="1" x14ac:dyDescent="0.3">
      <c r="A193" s="22" t="s">
        <v>1056</v>
      </c>
      <c r="B193" s="22" t="s">
        <v>1057</v>
      </c>
      <c r="C193" s="22" t="s">
        <v>458</v>
      </c>
      <c r="D193" s="23">
        <v>1</v>
      </c>
      <c r="E193" s="25">
        <v>0</v>
      </c>
      <c r="F193" s="28">
        <f>TRUNC(E193*D193,1)</f>
        <v>0</v>
      </c>
      <c r="G193" s="25">
        <v>0</v>
      </c>
      <c r="H193" s="28">
        <f>TRUNC(G193*D193,1)</f>
        <v>0</v>
      </c>
      <c r="I193" s="25">
        <f>TRUNC(SUMIF(V191:V193, RIGHTB(O193, 1), H191:H193)*U193, 2)</f>
        <v>0</v>
      </c>
      <c r="J193" s="28">
        <f>TRUNC(I193*D193,1)</f>
        <v>0</v>
      </c>
      <c r="K193" s="25">
        <f t="shared" si="34"/>
        <v>0</v>
      </c>
      <c r="L193" s="28">
        <f t="shared" si="34"/>
        <v>0</v>
      </c>
      <c r="M193" s="22" t="s">
        <v>52</v>
      </c>
      <c r="N193" s="2" t="s">
        <v>1228</v>
      </c>
      <c r="O193" s="2" t="s">
        <v>877</v>
      </c>
      <c r="P193" s="2" t="s">
        <v>64</v>
      </c>
      <c r="Q193" s="2" t="s">
        <v>64</v>
      </c>
      <c r="R193" s="2" t="s">
        <v>64</v>
      </c>
      <c r="S193" s="3">
        <v>1</v>
      </c>
      <c r="T193" s="3">
        <v>2</v>
      </c>
      <c r="U193" s="3">
        <v>0.03</v>
      </c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2" t="s">
        <v>52</v>
      </c>
      <c r="AW193" s="2" t="s">
        <v>1237</v>
      </c>
      <c r="AX193" s="2" t="s">
        <v>52</v>
      </c>
      <c r="AY193" s="2" t="s">
        <v>52</v>
      </c>
      <c r="AZ193" s="2" t="s">
        <v>52</v>
      </c>
    </row>
    <row r="194" spans="1:52" ht="30" customHeight="1" x14ac:dyDescent="0.3">
      <c r="A194" s="22" t="s">
        <v>885</v>
      </c>
      <c r="B194" s="22" t="s">
        <v>52</v>
      </c>
      <c r="C194" s="22" t="s">
        <v>52</v>
      </c>
      <c r="D194" s="23"/>
      <c r="E194" s="25"/>
      <c r="F194" s="28">
        <f>TRUNC(SUMIF(N191:N193, N190, F191:F193),0)</f>
        <v>0</v>
      </c>
      <c r="G194" s="25"/>
      <c r="H194" s="28">
        <f>TRUNC(SUMIF(N191:N193, N190, H191:H193),0)</f>
        <v>0</v>
      </c>
      <c r="I194" s="25"/>
      <c r="J194" s="28">
        <f>TRUNC(SUMIF(N191:N193, N190, J191:J193),0)</f>
        <v>0</v>
      </c>
      <c r="K194" s="25"/>
      <c r="L194" s="28">
        <f>F194+H194+J194</f>
        <v>0</v>
      </c>
      <c r="M194" s="22" t="s">
        <v>52</v>
      </c>
      <c r="N194" s="2" t="s">
        <v>92</v>
      </c>
      <c r="O194" s="2" t="s">
        <v>92</v>
      </c>
      <c r="P194" s="2" t="s">
        <v>52</v>
      </c>
      <c r="Q194" s="2" t="s">
        <v>52</v>
      </c>
      <c r="R194" s="2" t="s">
        <v>52</v>
      </c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2" t="s">
        <v>52</v>
      </c>
      <c r="AW194" s="2" t="s">
        <v>52</v>
      </c>
      <c r="AX194" s="2" t="s">
        <v>52</v>
      </c>
      <c r="AY194" s="2" t="s">
        <v>52</v>
      </c>
      <c r="AZ194" s="2" t="s">
        <v>52</v>
      </c>
    </row>
    <row r="195" spans="1:52" ht="30" customHeight="1" x14ac:dyDescent="0.3">
      <c r="A195" s="23"/>
      <c r="B195" s="23"/>
      <c r="C195" s="23"/>
      <c r="D195" s="23"/>
      <c r="E195" s="25"/>
      <c r="F195" s="28"/>
      <c r="G195" s="25"/>
      <c r="H195" s="28"/>
      <c r="I195" s="25"/>
      <c r="J195" s="28"/>
      <c r="K195" s="25"/>
      <c r="L195" s="28"/>
      <c r="M195" s="23"/>
    </row>
    <row r="196" spans="1:52" ht="30" customHeight="1" x14ac:dyDescent="0.3">
      <c r="A196" s="19" t="s">
        <v>1238</v>
      </c>
      <c r="B196" s="20"/>
      <c r="C196" s="20"/>
      <c r="D196" s="20"/>
      <c r="E196" s="24"/>
      <c r="F196" s="27"/>
      <c r="G196" s="24"/>
      <c r="H196" s="27"/>
      <c r="I196" s="24"/>
      <c r="J196" s="27"/>
      <c r="K196" s="24"/>
      <c r="L196" s="27"/>
      <c r="M196" s="21"/>
      <c r="N196" s="1" t="s">
        <v>159</v>
      </c>
    </row>
    <row r="197" spans="1:52" ht="30" customHeight="1" x14ac:dyDescent="0.3">
      <c r="A197" s="22" t="s">
        <v>1214</v>
      </c>
      <c r="B197" s="22" t="s">
        <v>52</v>
      </c>
      <c r="C197" s="22" t="s">
        <v>1215</v>
      </c>
      <c r="D197" s="23">
        <v>0.1</v>
      </c>
      <c r="E197" s="25">
        <f>일위대가목록!E29</f>
        <v>0</v>
      </c>
      <c r="F197" s="28">
        <f>TRUNC(E197*D197,1)</f>
        <v>0</v>
      </c>
      <c r="G197" s="25">
        <f>일위대가목록!F29</f>
        <v>0</v>
      </c>
      <c r="H197" s="28">
        <f>TRUNC(G197*D197,1)</f>
        <v>0</v>
      </c>
      <c r="I197" s="25">
        <f>일위대가목록!G29</f>
        <v>0</v>
      </c>
      <c r="J197" s="28">
        <f>TRUNC(I197*D197,1)</f>
        <v>0</v>
      </c>
      <c r="K197" s="25">
        <f t="shared" ref="K197:L200" si="35">TRUNC(E197+G197+I197,1)</f>
        <v>0</v>
      </c>
      <c r="L197" s="28">
        <f t="shared" si="35"/>
        <v>0</v>
      </c>
      <c r="M197" s="22" t="s">
        <v>1216</v>
      </c>
      <c r="N197" s="2" t="s">
        <v>159</v>
      </c>
      <c r="O197" s="2" t="s">
        <v>1213</v>
      </c>
      <c r="P197" s="2" t="s">
        <v>63</v>
      </c>
      <c r="Q197" s="2" t="s">
        <v>64</v>
      </c>
      <c r="R197" s="2" t="s">
        <v>64</v>
      </c>
      <c r="S197" s="3"/>
      <c r="T197" s="3"/>
      <c r="U197" s="3"/>
      <c r="V197" s="3">
        <v>1</v>
      </c>
      <c r="W197" s="3">
        <v>2</v>
      </c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2" t="s">
        <v>52</v>
      </c>
      <c r="AW197" s="2" t="s">
        <v>1240</v>
      </c>
      <c r="AX197" s="2" t="s">
        <v>52</v>
      </c>
      <c r="AY197" s="2" t="s">
        <v>52</v>
      </c>
      <c r="AZ197" s="2" t="s">
        <v>52</v>
      </c>
    </row>
    <row r="198" spans="1:52" ht="30" customHeight="1" x14ac:dyDescent="0.3">
      <c r="A198" s="22" t="s">
        <v>1241</v>
      </c>
      <c r="B198" s="22" t="s">
        <v>1242</v>
      </c>
      <c r="C198" s="22" t="s">
        <v>458</v>
      </c>
      <c r="D198" s="23">
        <v>1</v>
      </c>
      <c r="E198" s="25">
        <f>TRUNC(SUMIF(V197:V200, RIGHTB(O198, 1), F197:F200)*U198, 2)</f>
        <v>0</v>
      </c>
      <c r="F198" s="28">
        <f>TRUNC(E198*D198,1)</f>
        <v>0</v>
      </c>
      <c r="G198" s="25">
        <v>0</v>
      </c>
      <c r="H198" s="28">
        <f>TRUNC(G198*D198,1)</f>
        <v>0</v>
      </c>
      <c r="I198" s="25">
        <v>0</v>
      </c>
      <c r="J198" s="28">
        <f>TRUNC(I198*D198,1)</f>
        <v>0</v>
      </c>
      <c r="K198" s="25">
        <f t="shared" si="35"/>
        <v>0</v>
      </c>
      <c r="L198" s="28">
        <f t="shared" si="35"/>
        <v>0</v>
      </c>
      <c r="M198" s="22" t="s">
        <v>52</v>
      </c>
      <c r="N198" s="2" t="s">
        <v>159</v>
      </c>
      <c r="O198" s="2" t="s">
        <v>877</v>
      </c>
      <c r="P198" s="2" t="s">
        <v>64</v>
      </c>
      <c r="Q198" s="2" t="s">
        <v>64</v>
      </c>
      <c r="R198" s="2" t="s">
        <v>64</v>
      </c>
      <c r="S198" s="3">
        <v>0</v>
      </c>
      <c r="T198" s="3">
        <v>0</v>
      </c>
      <c r="U198" s="3">
        <v>0.24</v>
      </c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2" t="s">
        <v>52</v>
      </c>
      <c r="AW198" s="2" t="s">
        <v>1243</v>
      </c>
      <c r="AX198" s="2" t="s">
        <v>52</v>
      </c>
      <c r="AY198" s="2" t="s">
        <v>52</v>
      </c>
      <c r="AZ198" s="2" t="s">
        <v>52</v>
      </c>
    </row>
    <row r="199" spans="1:52" ht="30" customHeight="1" x14ac:dyDescent="0.3">
      <c r="A199" s="22" t="s">
        <v>1244</v>
      </c>
      <c r="B199" s="22" t="s">
        <v>1245</v>
      </c>
      <c r="C199" s="22" t="s">
        <v>458</v>
      </c>
      <c r="D199" s="23">
        <v>1</v>
      </c>
      <c r="E199" s="25">
        <f>TRUNC(SUMIF(W197:W200, RIGHTB(O199, 1), F197:F200)*U199, 2)</f>
        <v>0</v>
      </c>
      <c r="F199" s="28">
        <f>TRUNC(E199*D199,1)</f>
        <v>0</v>
      </c>
      <c r="G199" s="25">
        <v>0</v>
      </c>
      <c r="H199" s="28">
        <f>TRUNC(G199*D199,1)</f>
        <v>0</v>
      </c>
      <c r="I199" s="25">
        <v>0</v>
      </c>
      <c r="J199" s="28">
        <f>TRUNC(I199*D199,1)</f>
        <v>0</v>
      </c>
      <c r="K199" s="25">
        <f t="shared" si="35"/>
        <v>0</v>
      </c>
      <c r="L199" s="28">
        <f t="shared" si="35"/>
        <v>0</v>
      </c>
      <c r="M199" s="22" t="s">
        <v>52</v>
      </c>
      <c r="N199" s="2" t="s">
        <v>159</v>
      </c>
      <c r="O199" s="2" t="s">
        <v>1061</v>
      </c>
      <c r="P199" s="2" t="s">
        <v>64</v>
      </c>
      <c r="Q199" s="2" t="s">
        <v>64</v>
      </c>
      <c r="R199" s="2" t="s">
        <v>64</v>
      </c>
      <c r="S199" s="3">
        <v>0</v>
      </c>
      <c r="T199" s="3">
        <v>0</v>
      </c>
      <c r="U199" s="3">
        <v>0.05</v>
      </c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2" t="s">
        <v>52</v>
      </c>
      <c r="AW199" s="2" t="s">
        <v>1246</v>
      </c>
      <c r="AX199" s="2" t="s">
        <v>52</v>
      </c>
      <c r="AY199" s="2" t="s">
        <v>52</v>
      </c>
      <c r="AZ199" s="2" t="s">
        <v>52</v>
      </c>
    </row>
    <row r="200" spans="1:52" ht="30" customHeight="1" x14ac:dyDescent="0.3">
      <c r="A200" s="22" t="s">
        <v>1229</v>
      </c>
      <c r="B200" s="22" t="s">
        <v>157</v>
      </c>
      <c r="C200" s="22" t="s">
        <v>82</v>
      </c>
      <c r="D200" s="23">
        <v>1</v>
      </c>
      <c r="E200" s="25">
        <f>일위대가목록!E30</f>
        <v>0</v>
      </c>
      <c r="F200" s="28">
        <f>TRUNC(E200*D200,1)</f>
        <v>0</v>
      </c>
      <c r="G200" s="25">
        <f>일위대가목록!F30</f>
        <v>0</v>
      </c>
      <c r="H200" s="28">
        <f>TRUNC(G200*D200,1)</f>
        <v>0</v>
      </c>
      <c r="I200" s="25">
        <f>일위대가목록!G30</f>
        <v>0</v>
      </c>
      <c r="J200" s="28">
        <f>TRUNC(I200*D200,1)</f>
        <v>0</v>
      </c>
      <c r="K200" s="25">
        <f t="shared" si="35"/>
        <v>0</v>
      </c>
      <c r="L200" s="28">
        <f t="shared" si="35"/>
        <v>0</v>
      </c>
      <c r="M200" s="22" t="s">
        <v>1230</v>
      </c>
      <c r="N200" s="2" t="s">
        <v>159</v>
      </c>
      <c r="O200" s="2" t="s">
        <v>1228</v>
      </c>
      <c r="P200" s="2" t="s">
        <v>63</v>
      </c>
      <c r="Q200" s="2" t="s">
        <v>64</v>
      </c>
      <c r="R200" s="2" t="s">
        <v>64</v>
      </c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2" t="s">
        <v>52</v>
      </c>
      <c r="AW200" s="2" t="s">
        <v>1247</v>
      </c>
      <c r="AX200" s="2" t="s">
        <v>52</v>
      </c>
      <c r="AY200" s="2" t="s">
        <v>52</v>
      </c>
      <c r="AZ200" s="2" t="s">
        <v>52</v>
      </c>
    </row>
    <row r="201" spans="1:52" ht="30" customHeight="1" x14ac:dyDescent="0.3">
      <c r="A201" s="22" t="s">
        <v>885</v>
      </c>
      <c r="B201" s="22" t="s">
        <v>52</v>
      </c>
      <c r="C201" s="22" t="s">
        <v>52</v>
      </c>
      <c r="D201" s="23"/>
      <c r="E201" s="25"/>
      <c r="F201" s="28">
        <f>TRUNC(SUMIF(N197:N200, N196, F197:F200),0)</f>
        <v>0</v>
      </c>
      <c r="G201" s="25"/>
      <c r="H201" s="28">
        <f>TRUNC(SUMIF(N197:N200, N196, H197:H200),0)</f>
        <v>0</v>
      </c>
      <c r="I201" s="25"/>
      <c r="J201" s="28">
        <f>TRUNC(SUMIF(N197:N200, N196, J197:J200),0)</f>
        <v>0</v>
      </c>
      <c r="K201" s="25"/>
      <c r="L201" s="28">
        <f>F201+H201+J201</f>
        <v>0</v>
      </c>
      <c r="M201" s="22" t="s">
        <v>52</v>
      </c>
      <c r="N201" s="2" t="s">
        <v>92</v>
      </c>
      <c r="O201" s="2" t="s">
        <v>92</v>
      </c>
      <c r="P201" s="2" t="s">
        <v>52</v>
      </c>
      <c r="Q201" s="2" t="s">
        <v>52</v>
      </c>
      <c r="R201" s="2" t="s">
        <v>52</v>
      </c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2" t="s">
        <v>52</v>
      </c>
      <c r="AW201" s="2" t="s">
        <v>52</v>
      </c>
      <c r="AX201" s="2" t="s">
        <v>52</v>
      </c>
      <c r="AY201" s="2" t="s">
        <v>52</v>
      </c>
      <c r="AZ201" s="2" t="s">
        <v>52</v>
      </c>
    </row>
    <row r="202" spans="1:52" ht="30" customHeight="1" x14ac:dyDescent="0.3">
      <c r="A202" s="23"/>
      <c r="B202" s="23"/>
      <c r="C202" s="23"/>
      <c r="D202" s="23"/>
      <c r="E202" s="25"/>
      <c r="F202" s="28"/>
      <c r="G202" s="25"/>
      <c r="H202" s="28"/>
      <c r="I202" s="25"/>
      <c r="J202" s="28"/>
      <c r="K202" s="25"/>
      <c r="L202" s="28"/>
      <c r="M202" s="23"/>
    </row>
    <row r="203" spans="1:52" ht="30" customHeight="1" x14ac:dyDescent="0.3">
      <c r="A203" s="19" t="s">
        <v>1248</v>
      </c>
      <c r="B203" s="20"/>
      <c r="C203" s="20"/>
      <c r="D203" s="20"/>
      <c r="E203" s="24"/>
      <c r="F203" s="27"/>
      <c r="G203" s="24"/>
      <c r="H203" s="27"/>
      <c r="I203" s="24"/>
      <c r="J203" s="27"/>
      <c r="K203" s="24"/>
      <c r="L203" s="27"/>
      <c r="M203" s="21"/>
      <c r="N203" s="1" t="s">
        <v>1249</v>
      </c>
    </row>
    <row r="204" spans="1:52" ht="30" customHeight="1" x14ac:dyDescent="0.3">
      <c r="A204" s="22" t="s">
        <v>1253</v>
      </c>
      <c r="B204" s="22" t="s">
        <v>880</v>
      </c>
      <c r="C204" s="22" t="s">
        <v>881</v>
      </c>
      <c r="D204" s="23">
        <v>0.67</v>
      </c>
      <c r="E204" s="25">
        <f>단가대비표!O161</f>
        <v>0</v>
      </c>
      <c r="F204" s="28">
        <f>TRUNC(E204*D204,1)</f>
        <v>0</v>
      </c>
      <c r="G204" s="25">
        <f>단가대비표!P161</f>
        <v>0</v>
      </c>
      <c r="H204" s="28">
        <f>TRUNC(G204*D204,1)</f>
        <v>0</v>
      </c>
      <c r="I204" s="25">
        <f>단가대비표!V161</f>
        <v>0</v>
      </c>
      <c r="J204" s="28">
        <f>TRUNC(I204*D204,1)</f>
        <v>0</v>
      </c>
      <c r="K204" s="25">
        <f t="shared" ref="K204:L206" si="36">TRUNC(E204+G204+I204,1)</f>
        <v>0</v>
      </c>
      <c r="L204" s="28">
        <f t="shared" si="36"/>
        <v>0</v>
      </c>
      <c r="M204" s="22" t="s">
        <v>1254</v>
      </c>
      <c r="N204" s="2" t="s">
        <v>1249</v>
      </c>
      <c r="O204" s="2" t="s">
        <v>1255</v>
      </c>
      <c r="P204" s="2" t="s">
        <v>64</v>
      </c>
      <c r="Q204" s="2" t="s">
        <v>64</v>
      </c>
      <c r="R204" s="2" t="s">
        <v>63</v>
      </c>
      <c r="S204" s="3"/>
      <c r="T204" s="3"/>
      <c r="U204" s="3"/>
      <c r="V204" s="3">
        <v>1</v>
      </c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2" t="s">
        <v>52</v>
      </c>
      <c r="AW204" s="2" t="s">
        <v>1256</v>
      </c>
      <c r="AX204" s="2" t="s">
        <v>52</v>
      </c>
      <c r="AY204" s="2" t="s">
        <v>52</v>
      </c>
      <c r="AZ204" s="2" t="s">
        <v>52</v>
      </c>
    </row>
    <row r="205" spans="1:52" ht="30" customHeight="1" x14ac:dyDescent="0.3">
      <c r="A205" s="22" t="s">
        <v>1053</v>
      </c>
      <c r="B205" s="22" t="s">
        <v>880</v>
      </c>
      <c r="C205" s="22" t="s">
        <v>881</v>
      </c>
      <c r="D205" s="23">
        <v>0.22</v>
      </c>
      <c r="E205" s="25">
        <f>단가대비표!O157</f>
        <v>0</v>
      </c>
      <c r="F205" s="28">
        <f>TRUNC(E205*D205,1)</f>
        <v>0</v>
      </c>
      <c r="G205" s="25">
        <f>단가대비표!P157</f>
        <v>0</v>
      </c>
      <c r="H205" s="28">
        <f>TRUNC(G205*D205,1)</f>
        <v>0</v>
      </c>
      <c r="I205" s="25">
        <f>단가대비표!V157</f>
        <v>0</v>
      </c>
      <c r="J205" s="28">
        <f>TRUNC(I205*D205,1)</f>
        <v>0</v>
      </c>
      <c r="K205" s="25">
        <f t="shared" si="36"/>
        <v>0</v>
      </c>
      <c r="L205" s="28">
        <f t="shared" si="36"/>
        <v>0</v>
      </c>
      <c r="M205" s="22" t="s">
        <v>1120</v>
      </c>
      <c r="N205" s="2" t="s">
        <v>1249</v>
      </c>
      <c r="O205" s="2" t="s">
        <v>1054</v>
      </c>
      <c r="P205" s="2" t="s">
        <v>64</v>
      </c>
      <c r="Q205" s="2" t="s">
        <v>64</v>
      </c>
      <c r="R205" s="2" t="s">
        <v>63</v>
      </c>
      <c r="S205" s="3"/>
      <c r="T205" s="3"/>
      <c r="U205" s="3"/>
      <c r="V205" s="3">
        <v>1</v>
      </c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2" t="s">
        <v>52</v>
      </c>
      <c r="AW205" s="2" t="s">
        <v>1257</v>
      </c>
      <c r="AX205" s="2" t="s">
        <v>52</v>
      </c>
      <c r="AY205" s="2" t="s">
        <v>52</v>
      </c>
      <c r="AZ205" s="2" t="s">
        <v>52</v>
      </c>
    </row>
    <row r="206" spans="1:52" ht="30" customHeight="1" x14ac:dyDescent="0.3">
      <c r="A206" s="22" t="s">
        <v>1056</v>
      </c>
      <c r="B206" s="22" t="s">
        <v>1258</v>
      </c>
      <c r="C206" s="22" t="s">
        <v>458</v>
      </c>
      <c r="D206" s="23">
        <v>1</v>
      </c>
      <c r="E206" s="25">
        <v>0</v>
      </c>
      <c r="F206" s="28">
        <f>TRUNC(E206*D206,1)</f>
        <v>0</v>
      </c>
      <c r="G206" s="25">
        <v>0</v>
      </c>
      <c r="H206" s="28">
        <f>TRUNC(G206*D206,1)</f>
        <v>0</v>
      </c>
      <c r="I206" s="25">
        <f>TRUNC(SUMIF(V204:V206, RIGHTB(O206, 1), H204:H206)*U206, 2)</f>
        <v>0</v>
      </c>
      <c r="J206" s="28">
        <f>TRUNC(I206*D206,1)</f>
        <v>0</v>
      </c>
      <c r="K206" s="25">
        <f t="shared" si="36"/>
        <v>0</v>
      </c>
      <c r="L206" s="28">
        <f t="shared" si="36"/>
        <v>0</v>
      </c>
      <c r="M206" s="22" t="s">
        <v>52</v>
      </c>
      <c r="N206" s="2" t="s">
        <v>1249</v>
      </c>
      <c r="O206" s="2" t="s">
        <v>877</v>
      </c>
      <c r="P206" s="2" t="s">
        <v>64</v>
      </c>
      <c r="Q206" s="2" t="s">
        <v>64</v>
      </c>
      <c r="R206" s="2" t="s">
        <v>64</v>
      </c>
      <c r="S206" s="3">
        <v>1</v>
      </c>
      <c r="T206" s="3">
        <v>2</v>
      </c>
      <c r="U206" s="3">
        <v>0.09</v>
      </c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2" t="s">
        <v>52</v>
      </c>
      <c r="AW206" s="2" t="s">
        <v>1259</v>
      </c>
      <c r="AX206" s="2" t="s">
        <v>52</v>
      </c>
      <c r="AY206" s="2" t="s">
        <v>52</v>
      </c>
      <c r="AZ206" s="2" t="s">
        <v>52</v>
      </c>
    </row>
    <row r="207" spans="1:52" ht="30" customHeight="1" x14ac:dyDescent="0.3">
      <c r="A207" s="22" t="s">
        <v>885</v>
      </c>
      <c r="B207" s="22" t="s">
        <v>52</v>
      </c>
      <c r="C207" s="22" t="s">
        <v>52</v>
      </c>
      <c r="D207" s="23"/>
      <c r="E207" s="25"/>
      <c r="F207" s="28">
        <f>TRUNC(SUMIF(N204:N206, N203, F204:F206),0)</f>
        <v>0</v>
      </c>
      <c r="G207" s="25"/>
      <c r="H207" s="28">
        <f>TRUNC(SUMIF(N204:N206, N203, H204:H206),0)</f>
        <v>0</v>
      </c>
      <c r="I207" s="25"/>
      <c r="J207" s="28">
        <f>TRUNC(SUMIF(N204:N206, N203, J204:J206),0)</f>
        <v>0</v>
      </c>
      <c r="K207" s="25"/>
      <c r="L207" s="28">
        <f>F207+H207+J207</f>
        <v>0</v>
      </c>
      <c r="M207" s="22" t="s">
        <v>52</v>
      </c>
      <c r="N207" s="2" t="s">
        <v>92</v>
      </c>
      <c r="O207" s="2" t="s">
        <v>92</v>
      </c>
      <c r="P207" s="2" t="s">
        <v>52</v>
      </c>
      <c r="Q207" s="2" t="s">
        <v>52</v>
      </c>
      <c r="R207" s="2" t="s">
        <v>52</v>
      </c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2" t="s">
        <v>52</v>
      </c>
      <c r="AW207" s="2" t="s">
        <v>52</v>
      </c>
      <c r="AX207" s="2" t="s">
        <v>52</v>
      </c>
      <c r="AY207" s="2" t="s">
        <v>52</v>
      </c>
      <c r="AZ207" s="2" t="s">
        <v>52</v>
      </c>
    </row>
    <row r="208" spans="1:52" ht="30" customHeight="1" x14ac:dyDescent="0.3">
      <c r="A208" s="23"/>
      <c r="B208" s="23"/>
      <c r="C208" s="23"/>
      <c r="D208" s="23"/>
      <c r="E208" s="25"/>
      <c r="F208" s="28"/>
      <c r="G208" s="25"/>
      <c r="H208" s="28"/>
      <c r="I208" s="25"/>
      <c r="J208" s="28"/>
      <c r="K208" s="25"/>
      <c r="L208" s="28"/>
      <c r="M208" s="23"/>
    </row>
    <row r="209" spans="1:52" ht="30" customHeight="1" x14ac:dyDescent="0.3">
      <c r="A209" s="19" t="s">
        <v>1260</v>
      </c>
      <c r="B209" s="20"/>
      <c r="C209" s="20"/>
      <c r="D209" s="20"/>
      <c r="E209" s="24"/>
      <c r="F209" s="27"/>
      <c r="G209" s="24"/>
      <c r="H209" s="27"/>
      <c r="I209" s="24"/>
      <c r="J209" s="27"/>
      <c r="K209" s="24"/>
      <c r="L209" s="27"/>
      <c r="M209" s="21"/>
      <c r="N209" s="1" t="s">
        <v>1261</v>
      </c>
    </row>
    <row r="210" spans="1:52" ht="30" customHeight="1" x14ac:dyDescent="0.3">
      <c r="A210" s="22" t="s">
        <v>1253</v>
      </c>
      <c r="B210" s="22" t="s">
        <v>880</v>
      </c>
      <c r="C210" s="22" t="s">
        <v>881</v>
      </c>
      <c r="D210" s="23">
        <v>1.76</v>
      </c>
      <c r="E210" s="25">
        <f>단가대비표!O161</f>
        <v>0</v>
      </c>
      <c r="F210" s="28">
        <f>TRUNC(E210*D210,1)</f>
        <v>0</v>
      </c>
      <c r="G210" s="25">
        <f>단가대비표!P161</f>
        <v>0</v>
      </c>
      <c r="H210" s="28">
        <f>TRUNC(G210*D210,1)</f>
        <v>0</v>
      </c>
      <c r="I210" s="25">
        <f>단가대비표!V161</f>
        <v>0</v>
      </c>
      <c r="J210" s="28">
        <f>TRUNC(I210*D210,1)</f>
        <v>0</v>
      </c>
      <c r="K210" s="25">
        <f t="shared" ref="K210:L213" si="37">TRUNC(E210+G210+I210,1)</f>
        <v>0</v>
      </c>
      <c r="L210" s="28">
        <f t="shared" si="37"/>
        <v>0</v>
      </c>
      <c r="M210" s="22" t="s">
        <v>1254</v>
      </c>
      <c r="N210" s="2" t="s">
        <v>1261</v>
      </c>
      <c r="O210" s="2" t="s">
        <v>1255</v>
      </c>
      <c r="P210" s="2" t="s">
        <v>64</v>
      </c>
      <c r="Q210" s="2" t="s">
        <v>64</v>
      </c>
      <c r="R210" s="2" t="s">
        <v>63</v>
      </c>
      <c r="S210" s="3"/>
      <c r="T210" s="3"/>
      <c r="U210" s="3"/>
      <c r="V210" s="3">
        <v>1</v>
      </c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2" t="s">
        <v>52</v>
      </c>
      <c r="AW210" s="2" t="s">
        <v>1265</v>
      </c>
      <c r="AX210" s="2" t="s">
        <v>52</v>
      </c>
      <c r="AY210" s="2" t="s">
        <v>52</v>
      </c>
      <c r="AZ210" s="2" t="s">
        <v>52</v>
      </c>
    </row>
    <row r="211" spans="1:52" ht="30" customHeight="1" x14ac:dyDescent="0.3">
      <c r="A211" s="22" t="s">
        <v>1053</v>
      </c>
      <c r="B211" s="22" t="s">
        <v>880</v>
      </c>
      <c r="C211" s="22" t="s">
        <v>881</v>
      </c>
      <c r="D211" s="23">
        <v>0.59</v>
      </c>
      <c r="E211" s="25">
        <f>단가대비표!O157</f>
        <v>0</v>
      </c>
      <c r="F211" s="28">
        <f>TRUNC(E211*D211,1)</f>
        <v>0</v>
      </c>
      <c r="G211" s="25">
        <f>단가대비표!P157</f>
        <v>0</v>
      </c>
      <c r="H211" s="28">
        <f>TRUNC(G211*D211,1)</f>
        <v>0</v>
      </c>
      <c r="I211" s="25">
        <f>단가대비표!V157</f>
        <v>0</v>
      </c>
      <c r="J211" s="28">
        <f>TRUNC(I211*D211,1)</f>
        <v>0</v>
      </c>
      <c r="K211" s="25">
        <f t="shared" si="37"/>
        <v>0</v>
      </c>
      <c r="L211" s="28">
        <f t="shared" si="37"/>
        <v>0</v>
      </c>
      <c r="M211" s="22" t="s">
        <v>1120</v>
      </c>
      <c r="N211" s="2" t="s">
        <v>1261</v>
      </c>
      <c r="O211" s="2" t="s">
        <v>1054</v>
      </c>
      <c r="P211" s="2" t="s">
        <v>64</v>
      </c>
      <c r="Q211" s="2" t="s">
        <v>64</v>
      </c>
      <c r="R211" s="2" t="s">
        <v>63</v>
      </c>
      <c r="S211" s="3"/>
      <c r="T211" s="3"/>
      <c r="U211" s="3"/>
      <c r="V211" s="3">
        <v>1</v>
      </c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2" t="s">
        <v>52</v>
      </c>
      <c r="AW211" s="2" t="s">
        <v>1266</v>
      </c>
      <c r="AX211" s="2" t="s">
        <v>52</v>
      </c>
      <c r="AY211" s="2" t="s">
        <v>52</v>
      </c>
      <c r="AZ211" s="2" t="s">
        <v>52</v>
      </c>
    </row>
    <row r="212" spans="1:52" ht="30" customHeight="1" x14ac:dyDescent="0.3">
      <c r="A212" s="22" t="s">
        <v>1056</v>
      </c>
      <c r="B212" s="22" t="s">
        <v>1267</v>
      </c>
      <c r="C212" s="22" t="s">
        <v>458</v>
      </c>
      <c r="D212" s="23">
        <v>1</v>
      </c>
      <c r="E212" s="25">
        <v>0</v>
      </c>
      <c r="F212" s="28">
        <f>TRUNC(E212*D212,1)</f>
        <v>0</v>
      </c>
      <c r="G212" s="25">
        <v>0</v>
      </c>
      <c r="H212" s="28">
        <f>TRUNC(G212*D212,1)</f>
        <v>0</v>
      </c>
      <c r="I212" s="25">
        <f>TRUNC(SUMIF(V210:V213, RIGHTB(O212, 1), H210:H213)*U212, 2)</f>
        <v>0</v>
      </c>
      <c r="J212" s="28">
        <f>TRUNC(I212*D212,1)</f>
        <v>0</v>
      </c>
      <c r="K212" s="25">
        <f t="shared" si="37"/>
        <v>0</v>
      </c>
      <c r="L212" s="28">
        <f t="shared" si="37"/>
        <v>0</v>
      </c>
      <c r="M212" s="22" t="s">
        <v>52</v>
      </c>
      <c r="N212" s="2" t="s">
        <v>1261</v>
      </c>
      <c r="O212" s="2" t="s">
        <v>877</v>
      </c>
      <c r="P212" s="2" t="s">
        <v>64</v>
      </c>
      <c r="Q212" s="2" t="s">
        <v>64</v>
      </c>
      <c r="R212" s="2" t="s">
        <v>64</v>
      </c>
      <c r="S212" s="3">
        <v>1</v>
      </c>
      <c r="T212" s="3">
        <v>2</v>
      </c>
      <c r="U212" s="3">
        <v>0.02</v>
      </c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2" t="s">
        <v>52</v>
      </c>
      <c r="AW212" s="2" t="s">
        <v>1268</v>
      </c>
      <c r="AX212" s="2" t="s">
        <v>52</v>
      </c>
      <c r="AY212" s="2" t="s">
        <v>52</v>
      </c>
      <c r="AZ212" s="2" t="s">
        <v>52</v>
      </c>
    </row>
    <row r="213" spans="1:52" ht="30" customHeight="1" x14ac:dyDescent="0.3">
      <c r="A213" s="22" t="s">
        <v>1269</v>
      </c>
      <c r="B213" s="22" t="s">
        <v>1270</v>
      </c>
      <c r="C213" s="22" t="s">
        <v>748</v>
      </c>
      <c r="D213" s="23">
        <v>6.5</v>
      </c>
      <c r="E213" s="25">
        <f>단가대비표!O114</f>
        <v>0</v>
      </c>
      <c r="F213" s="28">
        <f>TRUNC(E213*D213,1)</f>
        <v>0</v>
      </c>
      <c r="G213" s="25">
        <f>단가대비표!P114</f>
        <v>0</v>
      </c>
      <c r="H213" s="28">
        <f>TRUNC(G213*D213,1)</f>
        <v>0</v>
      </c>
      <c r="I213" s="25">
        <f>단가대비표!V114</f>
        <v>0</v>
      </c>
      <c r="J213" s="28">
        <f>TRUNC(I213*D213,1)</f>
        <v>0</v>
      </c>
      <c r="K213" s="25">
        <f t="shared" si="37"/>
        <v>0</v>
      </c>
      <c r="L213" s="28">
        <f t="shared" si="37"/>
        <v>0</v>
      </c>
      <c r="M213" s="22" t="s">
        <v>1271</v>
      </c>
      <c r="N213" s="2" t="s">
        <v>1261</v>
      </c>
      <c r="O213" s="2" t="s">
        <v>1272</v>
      </c>
      <c r="P213" s="2" t="s">
        <v>64</v>
      </c>
      <c r="Q213" s="2" t="s">
        <v>64</v>
      </c>
      <c r="R213" s="2" t="s">
        <v>63</v>
      </c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2" t="s">
        <v>52</v>
      </c>
      <c r="AW213" s="2" t="s">
        <v>1273</v>
      </c>
      <c r="AX213" s="2" t="s">
        <v>52</v>
      </c>
      <c r="AY213" s="2" t="s">
        <v>52</v>
      </c>
      <c r="AZ213" s="2" t="s">
        <v>52</v>
      </c>
    </row>
    <row r="214" spans="1:52" ht="30" customHeight="1" x14ac:dyDescent="0.3">
      <c r="A214" s="22" t="s">
        <v>885</v>
      </c>
      <c r="B214" s="22" t="s">
        <v>52</v>
      </c>
      <c r="C214" s="22" t="s">
        <v>52</v>
      </c>
      <c r="D214" s="23"/>
      <c r="E214" s="25"/>
      <c r="F214" s="28">
        <f>TRUNC(SUMIF(N210:N213, N209, F210:F213),0)</f>
        <v>0</v>
      </c>
      <c r="G214" s="25"/>
      <c r="H214" s="28">
        <f>TRUNC(SUMIF(N210:N213, N209, H210:H213),0)</f>
        <v>0</v>
      </c>
      <c r="I214" s="25"/>
      <c r="J214" s="28">
        <f>TRUNC(SUMIF(N210:N213, N209, J210:J213),0)</f>
        <v>0</v>
      </c>
      <c r="K214" s="25"/>
      <c r="L214" s="28">
        <f>F214+H214+J214</f>
        <v>0</v>
      </c>
      <c r="M214" s="22" t="s">
        <v>52</v>
      </c>
      <c r="N214" s="2" t="s">
        <v>92</v>
      </c>
      <c r="O214" s="2" t="s">
        <v>92</v>
      </c>
      <c r="P214" s="2" t="s">
        <v>52</v>
      </c>
      <c r="Q214" s="2" t="s">
        <v>52</v>
      </c>
      <c r="R214" s="2" t="s">
        <v>52</v>
      </c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2" t="s">
        <v>52</v>
      </c>
      <c r="AW214" s="2" t="s">
        <v>52</v>
      </c>
      <c r="AX214" s="2" t="s">
        <v>52</v>
      </c>
      <c r="AY214" s="2" t="s">
        <v>52</v>
      </c>
      <c r="AZ214" s="2" t="s">
        <v>52</v>
      </c>
    </row>
    <row r="215" spans="1:52" ht="30" customHeight="1" x14ac:dyDescent="0.3">
      <c r="A215" s="23"/>
      <c r="B215" s="23"/>
      <c r="C215" s="23"/>
      <c r="D215" s="23"/>
      <c r="E215" s="25"/>
      <c r="F215" s="28"/>
      <c r="G215" s="25"/>
      <c r="H215" s="28"/>
      <c r="I215" s="25"/>
      <c r="J215" s="28"/>
      <c r="K215" s="25"/>
      <c r="L215" s="28"/>
      <c r="M215" s="23"/>
    </row>
    <row r="216" spans="1:52" ht="30" customHeight="1" x14ac:dyDescent="0.3">
      <c r="A216" s="19" t="s">
        <v>1274</v>
      </c>
      <c r="B216" s="20"/>
      <c r="C216" s="20"/>
      <c r="D216" s="20"/>
      <c r="E216" s="24"/>
      <c r="F216" s="27"/>
      <c r="G216" s="24"/>
      <c r="H216" s="27"/>
      <c r="I216" s="24"/>
      <c r="J216" s="27"/>
      <c r="K216" s="24"/>
      <c r="L216" s="27"/>
      <c r="M216" s="21"/>
      <c r="N216" s="1" t="s">
        <v>154</v>
      </c>
    </row>
    <row r="217" spans="1:52" ht="30" customHeight="1" x14ac:dyDescent="0.3">
      <c r="A217" s="22" t="s">
        <v>1250</v>
      </c>
      <c r="B217" s="22" t="s">
        <v>152</v>
      </c>
      <c r="C217" s="22" t="s">
        <v>129</v>
      </c>
      <c r="D217" s="23">
        <v>1</v>
      </c>
      <c r="E217" s="25">
        <f>일위대가목록!E32</f>
        <v>0</v>
      </c>
      <c r="F217" s="28">
        <f>TRUNC(E217*D217,1)</f>
        <v>0</v>
      </c>
      <c r="G217" s="25">
        <f>일위대가목록!F32</f>
        <v>0</v>
      </c>
      <c r="H217" s="28">
        <f>TRUNC(G217*D217,1)</f>
        <v>0</v>
      </c>
      <c r="I217" s="25">
        <f>일위대가목록!G32</f>
        <v>0</v>
      </c>
      <c r="J217" s="28">
        <f>TRUNC(I217*D217,1)</f>
        <v>0</v>
      </c>
      <c r="K217" s="25">
        <f>TRUNC(E217+G217+I217,1)</f>
        <v>0</v>
      </c>
      <c r="L217" s="28">
        <f>TRUNC(F217+H217+J217,1)</f>
        <v>0</v>
      </c>
      <c r="M217" s="22" t="s">
        <v>1251</v>
      </c>
      <c r="N217" s="2" t="s">
        <v>154</v>
      </c>
      <c r="O217" s="2" t="s">
        <v>1249</v>
      </c>
      <c r="P217" s="2" t="s">
        <v>63</v>
      </c>
      <c r="Q217" s="2" t="s">
        <v>64</v>
      </c>
      <c r="R217" s="2" t="s">
        <v>64</v>
      </c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2" t="s">
        <v>52</v>
      </c>
      <c r="AW217" s="2" t="s">
        <v>1276</v>
      </c>
      <c r="AX217" s="2" t="s">
        <v>52</v>
      </c>
      <c r="AY217" s="2" t="s">
        <v>52</v>
      </c>
      <c r="AZ217" s="2" t="s">
        <v>52</v>
      </c>
    </row>
    <row r="218" spans="1:52" ht="30" customHeight="1" x14ac:dyDescent="0.3">
      <c r="A218" s="22" t="s">
        <v>1262</v>
      </c>
      <c r="B218" s="22" t="s">
        <v>152</v>
      </c>
      <c r="C218" s="22" t="s">
        <v>129</v>
      </c>
      <c r="D218" s="23">
        <v>1</v>
      </c>
      <c r="E218" s="25">
        <f>일위대가목록!E33</f>
        <v>0</v>
      </c>
      <c r="F218" s="28">
        <f>TRUNC(E218*D218,1)</f>
        <v>0</v>
      </c>
      <c r="G218" s="25">
        <f>일위대가목록!F33</f>
        <v>0</v>
      </c>
      <c r="H218" s="28">
        <f>TRUNC(G218*D218,1)</f>
        <v>0</v>
      </c>
      <c r="I218" s="25">
        <f>일위대가목록!G33</f>
        <v>0</v>
      </c>
      <c r="J218" s="28">
        <f>TRUNC(I218*D218,1)</f>
        <v>0</v>
      </c>
      <c r="K218" s="25">
        <f>TRUNC(E218+G218+I218,1)</f>
        <v>0</v>
      </c>
      <c r="L218" s="28">
        <f>TRUNC(F218+H218+J218,1)</f>
        <v>0</v>
      </c>
      <c r="M218" s="22" t="s">
        <v>1263</v>
      </c>
      <c r="N218" s="2" t="s">
        <v>154</v>
      </c>
      <c r="O218" s="2" t="s">
        <v>1261</v>
      </c>
      <c r="P218" s="2" t="s">
        <v>63</v>
      </c>
      <c r="Q218" s="2" t="s">
        <v>64</v>
      </c>
      <c r="R218" s="2" t="s">
        <v>64</v>
      </c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2" t="s">
        <v>52</v>
      </c>
      <c r="AW218" s="2" t="s">
        <v>1277</v>
      </c>
      <c r="AX218" s="2" t="s">
        <v>52</v>
      </c>
      <c r="AY218" s="2" t="s">
        <v>52</v>
      </c>
      <c r="AZ218" s="2" t="s">
        <v>52</v>
      </c>
    </row>
    <row r="219" spans="1:52" ht="30" customHeight="1" x14ac:dyDescent="0.3">
      <c r="A219" s="22" t="s">
        <v>885</v>
      </c>
      <c r="B219" s="22" t="s">
        <v>52</v>
      </c>
      <c r="C219" s="22" t="s">
        <v>52</v>
      </c>
      <c r="D219" s="23"/>
      <c r="E219" s="25"/>
      <c r="F219" s="28">
        <f>TRUNC(SUMIF(N217:N218, N216, F217:F218),0)</f>
        <v>0</v>
      </c>
      <c r="G219" s="25"/>
      <c r="H219" s="28">
        <f>TRUNC(SUMIF(N217:N218, N216, H217:H218),0)</f>
        <v>0</v>
      </c>
      <c r="I219" s="25"/>
      <c r="J219" s="28">
        <f>TRUNC(SUMIF(N217:N218, N216, J217:J218),0)</f>
        <v>0</v>
      </c>
      <c r="K219" s="25"/>
      <c r="L219" s="28">
        <f>F219+H219+J219</f>
        <v>0</v>
      </c>
      <c r="M219" s="22" t="s">
        <v>52</v>
      </c>
      <c r="N219" s="2" t="s">
        <v>92</v>
      </c>
      <c r="O219" s="2" t="s">
        <v>92</v>
      </c>
      <c r="P219" s="2" t="s">
        <v>52</v>
      </c>
      <c r="Q219" s="2" t="s">
        <v>52</v>
      </c>
      <c r="R219" s="2" t="s">
        <v>52</v>
      </c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2" t="s">
        <v>52</v>
      </c>
      <c r="AW219" s="2" t="s">
        <v>52</v>
      </c>
      <c r="AX219" s="2" t="s">
        <v>52</v>
      </c>
      <c r="AY219" s="2" t="s">
        <v>52</v>
      </c>
      <c r="AZ219" s="2" t="s">
        <v>52</v>
      </c>
    </row>
    <row r="220" spans="1:52" ht="30" customHeight="1" x14ac:dyDescent="0.3">
      <c r="A220" s="23"/>
      <c r="B220" s="23"/>
      <c r="C220" s="23"/>
      <c r="D220" s="23"/>
      <c r="E220" s="25"/>
      <c r="F220" s="28"/>
      <c r="G220" s="25"/>
      <c r="H220" s="28"/>
      <c r="I220" s="25"/>
      <c r="J220" s="28"/>
      <c r="K220" s="25"/>
      <c r="L220" s="28"/>
      <c r="M220" s="23"/>
    </row>
    <row r="221" spans="1:52" ht="30" customHeight="1" x14ac:dyDescent="0.3">
      <c r="A221" s="19" t="s">
        <v>1278</v>
      </c>
      <c r="B221" s="20"/>
      <c r="C221" s="20"/>
      <c r="D221" s="20"/>
      <c r="E221" s="24"/>
      <c r="F221" s="27"/>
      <c r="G221" s="24"/>
      <c r="H221" s="27"/>
      <c r="I221" s="24"/>
      <c r="J221" s="27"/>
      <c r="K221" s="24"/>
      <c r="L221" s="27"/>
      <c r="M221" s="21"/>
      <c r="N221" s="1" t="s">
        <v>1201</v>
      </c>
    </row>
    <row r="222" spans="1:52" ht="30" customHeight="1" x14ac:dyDescent="0.3">
      <c r="A222" s="22" t="s">
        <v>1280</v>
      </c>
      <c r="B222" s="22" t="s">
        <v>880</v>
      </c>
      <c r="C222" s="22" t="s">
        <v>881</v>
      </c>
      <c r="D222" s="23">
        <v>1.29</v>
      </c>
      <c r="E222" s="25">
        <f>단가대비표!O164</f>
        <v>0</v>
      </c>
      <c r="F222" s="28">
        <f>TRUNC(E222*D222,1)</f>
        <v>0</v>
      </c>
      <c r="G222" s="25">
        <f>단가대비표!P164</f>
        <v>0</v>
      </c>
      <c r="H222" s="28">
        <f>TRUNC(G222*D222,1)</f>
        <v>0</v>
      </c>
      <c r="I222" s="25">
        <f>단가대비표!V164</f>
        <v>0</v>
      </c>
      <c r="J222" s="28">
        <f>TRUNC(I222*D222,1)</f>
        <v>0</v>
      </c>
      <c r="K222" s="25">
        <f>TRUNC(E222+G222+I222,1)</f>
        <v>0</v>
      </c>
      <c r="L222" s="28">
        <f>TRUNC(F222+H222+J222,1)</f>
        <v>0</v>
      </c>
      <c r="M222" s="22" t="s">
        <v>1281</v>
      </c>
      <c r="N222" s="2" t="s">
        <v>1201</v>
      </c>
      <c r="O222" s="2" t="s">
        <v>1282</v>
      </c>
      <c r="P222" s="2" t="s">
        <v>64</v>
      </c>
      <c r="Q222" s="2" t="s">
        <v>64</v>
      </c>
      <c r="R222" s="2" t="s">
        <v>63</v>
      </c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2" t="s">
        <v>52</v>
      </c>
      <c r="AW222" s="2" t="s">
        <v>1283</v>
      </c>
      <c r="AX222" s="2" t="s">
        <v>52</v>
      </c>
      <c r="AY222" s="2" t="s">
        <v>52</v>
      </c>
      <c r="AZ222" s="2" t="s">
        <v>52</v>
      </c>
    </row>
    <row r="223" spans="1:52" ht="30" customHeight="1" x14ac:dyDescent="0.3">
      <c r="A223" s="22" t="s">
        <v>1053</v>
      </c>
      <c r="B223" s="22" t="s">
        <v>880</v>
      </c>
      <c r="C223" s="22" t="s">
        <v>881</v>
      </c>
      <c r="D223" s="23">
        <v>1.36</v>
      </c>
      <c r="E223" s="25">
        <f>단가대비표!O157</f>
        <v>0</v>
      </c>
      <c r="F223" s="28">
        <f>TRUNC(E223*D223,1)</f>
        <v>0</v>
      </c>
      <c r="G223" s="25">
        <f>단가대비표!P157</f>
        <v>0</v>
      </c>
      <c r="H223" s="28">
        <f>TRUNC(G223*D223,1)</f>
        <v>0</v>
      </c>
      <c r="I223" s="25">
        <f>단가대비표!V157</f>
        <v>0</v>
      </c>
      <c r="J223" s="28">
        <f>TRUNC(I223*D223,1)</f>
        <v>0</v>
      </c>
      <c r="K223" s="25">
        <f>TRUNC(E223+G223+I223,1)</f>
        <v>0</v>
      </c>
      <c r="L223" s="28">
        <f>TRUNC(F223+H223+J223,1)</f>
        <v>0</v>
      </c>
      <c r="M223" s="22" t="s">
        <v>1120</v>
      </c>
      <c r="N223" s="2" t="s">
        <v>1201</v>
      </c>
      <c r="O223" s="2" t="s">
        <v>1054</v>
      </c>
      <c r="P223" s="2" t="s">
        <v>64</v>
      </c>
      <c r="Q223" s="2" t="s">
        <v>64</v>
      </c>
      <c r="R223" s="2" t="s">
        <v>63</v>
      </c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2" t="s">
        <v>52</v>
      </c>
      <c r="AW223" s="2" t="s">
        <v>1284</v>
      </c>
      <c r="AX223" s="2" t="s">
        <v>52</v>
      </c>
      <c r="AY223" s="2" t="s">
        <v>52</v>
      </c>
      <c r="AZ223" s="2" t="s">
        <v>52</v>
      </c>
    </row>
    <row r="224" spans="1:52" ht="30" customHeight="1" x14ac:dyDescent="0.3">
      <c r="A224" s="22" t="s">
        <v>885</v>
      </c>
      <c r="B224" s="22" t="s">
        <v>52</v>
      </c>
      <c r="C224" s="22" t="s">
        <v>52</v>
      </c>
      <c r="D224" s="23"/>
      <c r="E224" s="25"/>
      <c r="F224" s="28">
        <f>TRUNC(SUMIF(N222:N223, N221, F222:F223),0)</f>
        <v>0</v>
      </c>
      <c r="G224" s="25"/>
      <c r="H224" s="28">
        <f>TRUNC(SUMIF(N222:N223, N221, H222:H223),0)</f>
        <v>0</v>
      </c>
      <c r="I224" s="25"/>
      <c r="J224" s="28">
        <f>TRUNC(SUMIF(N222:N223, N221, J222:J223),0)</f>
        <v>0</v>
      </c>
      <c r="K224" s="25"/>
      <c r="L224" s="28">
        <f>F224+H224+J224</f>
        <v>0</v>
      </c>
      <c r="M224" s="22" t="s">
        <v>52</v>
      </c>
      <c r="N224" s="2" t="s">
        <v>92</v>
      </c>
      <c r="O224" s="2" t="s">
        <v>92</v>
      </c>
      <c r="P224" s="2" t="s">
        <v>52</v>
      </c>
      <c r="Q224" s="2" t="s">
        <v>52</v>
      </c>
      <c r="R224" s="2" t="s">
        <v>52</v>
      </c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2" t="s">
        <v>52</v>
      </c>
      <c r="AW224" s="2" t="s">
        <v>52</v>
      </c>
      <c r="AX224" s="2" t="s">
        <v>52</v>
      </c>
      <c r="AY224" s="2" t="s">
        <v>52</v>
      </c>
      <c r="AZ224" s="2" t="s">
        <v>52</v>
      </c>
    </row>
    <row r="225" spans="1:52" ht="30" customHeight="1" x14ac:dyDescent="0.3">
      <c r="A225" s="23"/>
      <c r="B225" s="23"/>
      <c r="C225" s="23"/>
      <c r="D225" s="23"/>
      <c r="E225" s="25"/>
      <c r="F225" s="28"/>
      <c r="G225" s="25"/>
      <c r="H225" s="28"/>
      <c r="I225" s="25"/>
      <c r="J225" s="28"/>
      <c r="K225" s="25"/>
      <c r="L225" s="28"/>
      <c r="M225" s="23"/>
    </row>
    <row r="226" spans="1:52" ht="30" customHeight="1" x14ac:dyDescent="0.3">
      <c r="A226" s="19" t="s">
        <v>1285</v>
      </c>
      <c r="B226" s="20"/>
      <c r="C226" s="20"/>
      <c r="D226" s="20"/>
      <c r="E226" s="24"/>
      <c r="F226" s="27"/>
      <c r="G226" s="24"/>
      <c r="H226" s="27"/>
      <c r="I226" s="24"/>
      <c r="J226" s="27"/>
      <c r="K226" s="24"/>
      <c r="L226" s="27"/>
      <c r="M226" s="21"/>
      <c r="N226" s="1" t="s">
        <v>140</v>
      </c>
    </row>
    <row r="227" spans="1:52" ht="30" customHeight="1" x14ac:dyDescent="0.3">
      <c r="A227" s="22" t="s">
        <v>1280</v>
      </c>
      <c r="B227" s="22" t="s">
        <v>880</v>
      </c>
      <c r="C227" s="22" t="s">
        <v>881</v>
      </c>
      <c r="D227" s="23">
        <v>9.1999999999999998E-3</v>
      </c>
      <c r="E227" s="25">
        <f>단가대비표!O164</f>
        <v>0</v>
      </c>
      <c r="F227" s="28">
        <f>TRUNC(E227*D227,1)</f>
        <v>0</v>
      </c>
      <c r="G227" s="25">
        <f>단가대비표!P164</f>
        <v>0</v>
      </c>
      <c r="H227" s="28">
        <f>TRUNC(G227*D227,1)</f>
        <v>0</v>
      </c>
      <c r="I227" s="25">
        <f>단가대비표!V164</f>
        <v>0</v>
      </c>
      <c r="J227" s="28">
        <f>TRUNC(I227*D227,1)</f>
        <v>0</v>
      </c>
      <c r="K227" s="25">
        <f t="shared" ref="K227:L231" si="38">TRUNC(E227+G227+I227,1)</f>
        <v>0</v>
      </c>
      <c r="L227" s="28">
        <f t="shared" si="38"/>
        <v>0</v>
      </c>
      <c r="M227" s="22" t="s">
        <v>1281</v>
      </c>
      <c r="N227" s="2" t="s">
        <v>140</v>
      </c>
      <c r="O227" s="2" t="s">
        <v>1282</v>
      </c>
      <c r="P227" s="2" t="s">
        <v>64</v>
      </c>
      <c r="Q227" s="2" t="s">
        <v>64</v>
      </c>
      <c r="R227" s="2" t="s">
        <v>63</v>
      </c>
      <c r="S227" s="3"/>
      <c r="T227" s="3"/>
      <c r="U227" s="3"/>
      <c r="V227" s="3">
        <v>1</v>
      </c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2" t="s">
        <v>52</v>
      </c>
      <c r="AW227" s="2" t="s">
        <v>1287</v>
      </c>
      <c r="AX227" s="2" t="s">
        <v>52</v>
      </c>
      <c r="AY227" s="2" t="s">
        <v>52</v>
      </c>
      <c r="AZ227" s="2" t="s">
        <v>52</v>
      </c>
    </row>
    <row r="228" spans="1:52" ht="30" customHeight="1" x14ac:dyDescent="0.3">
      <c r="A228" s="22" t="s">
        <v>1288</v>
      </c>
      <c r="B228" s="22" t="s">
        <v>880</v>
      </c>
      <c r="C228" s="22" t="s">
        <v>881</v>
      </c>
      <c r="D228" s="23">
        <v>4.5999999999999999E-3</v>
      </c>
      <c r="E228" s="25">
        <f>단가대비표!O158</f>
        <v>0</v>
      </c>
      <c r="F228" s="28">
        <f>TRUNC(E228*D228,1)</f>
        <v>0</v>
      </c>
      <c r="G228" s="25">
        <f>단가대비표!P158</f>
        <v>0</v>
      </c>
      <c r="H228" s="28">
        <f>TRUNC(G228*D228,1)</f>
        <v>0</v>
      </c>
      <c r="I228" s="25">
        <f>단가대비표!V158</f>
        <v>0</v>
      </c>
      <c r="J228" s="28">
        <f>TRUNC(I228*D228,1)</f>
        <v>0</v>
      </c>
      <c r="K228" s="25">
        <f t="shared" si="38"/>
        <v>0</v>
      </c>
      <c r="L228" s="28">
        <f t="shared" si="38"/>
        <v>0</v>
      </c>
      <c r="M228" s="22" t="s">
        <v>1289</v>
      </c>
      <c r="N228" s="2" t="s">
        <v>140</v>
      </c>
      <c r="O228" s="2" t="s">
        <v>1290</v>
      </c>
      <c r="P228" s="2" t="s">
        <v>64</v>
      </c>
      <c r="Q228" s="2" t="s">
        <v>64</v>
      </c>
      <c r="R228" s="2" t="s">
        <v>63</v>
      </c>
      <c r="S228" s="3"/>
      <c r="T228" s="3"/>
      <c r="U228" s="3"/>
      <c r="V228" s="3">
        <v>1</v>
      </c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2" t="s">
        <v>52</v>
      </c>
      <c r="AW228" s="2" t="s">
        <v>1291</v>
      </c>
      <c r="AX228" s="2" t="s">
        <v>52</v>
      </c>
      <c r="AY228" s="2" t="s">
        <v>52</v>
      </c>
      <c r="AZ228" s="2" t="s">
        <v>52</v>
      </c>
    </row>
    <row r="229" spans="1:52" ht="30" customHeight="1" x14ac:dyDescent="0.3">
      <c r="A229" s="22" t="s">
        <v>1053</v>
      </c>
      <c r="B229" s="22" t="s">
        <v>880</v>
      </c>
      <c r="C229" s="22" t="s">
        <v>881</v>
      </c>
      <c r="D229" s="23">
        <v>4.5999999999999999E-3</v>
      </c>
      <c r="E229" s="25">
        <f>단가대비표!O157</f>
        <v>0</v>
      </c>
      <c r="F229" s="28">
        <f>TRUNC(E229*D229,1)</f>
        <v>0</v>
      </c>
      <c r="G229" s="25">
        <f>단가대비표!P157</f>
        <v>0</v>
      </c>
      <c r="H229" s="28">
        <f>TRUNC(G229*D229,1)</f>
        <v>0</v>
      </c>
      <c r="I229" s="25">
        <f>단가대비표!V157</f>
        <v>0</v>
      </c>
      <c r="J229" s="28">
        <f>TRUNC(I229*D229,1)</f>
        <v>0</v>
      </c>
      <c r="K229" s="25">
        <f t="shared" si="38"/>
        <v>0</v>
      </c>
      <c r="L229" s="28">
        <f t="shared" si="38"/>
        <v>0</v>
      </c>
      <c r="M229" s="22" t="s">
        <v>1120</v>
      </c>
      <c r="N229" s="2" t="s">
        <v>140</v>
      </c>
      <c r="O229" s="2" t="s">
        <v>1054</v>
      </c>
      <c r="P229" s="2" t="s">
        <v>64</v>
      </c>
      <c r="Q229" s="2" t="s">
        <v>64</v>
      </c>
      <c r="R229" s="2" t="s">
        <v>63</v>
      </c>
      <c r="S229" s="3"/>
      <c r="T229" s="3"/>
      <c r="U229" s="3"/>
      <c r="V229" s="3">
        <v>1</v>
      </c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2" t="s">
        <v>52</v>
      </c>
      <c r="AW229" s="2" t="s">
        <v>1292</v>
      </c>
      <c r="AX229" s="2" t="s">
        <v>52</v>
      </c>
      <c r="AY229" s="2" t="s">
        <v>52</v>
      </c>
      <c r="AZ229" s="2" t="s">
        <v>52</v>
      </c>
    </row>
    <row r="230" spans="1:52" ht="30" customHeight="1" x14ac:dyDescent="0.3">
      <c r="A230" s="22" t="s">
        <v>1056</v>
      </c>
      <c r="B230" s="22" t="s">
        <v>1293</v>
      </c>
      <c r="C230" s="22" t="s">
        <v>458</v>
      </c>
      <c r="D230" s="23">
        <v>1</v>
      </c>
      <c r="E230" s="25">
        <v>0</v>
      </c>
      <c r="F230" s="28">
        <f>TRUNC(E230*D230,1)</f>
        <v>0</v>
      </c>
      <c r="G230" s="25">
        <v>0</v>
      </c>
      <c r="H230" s="28">
        <f>TRUNC(G230*D230,1)</f>
        <v>0</v>
      </c>
      <c r="I230" s="25">
        <f>TRUNC(SUMIF(V227:V231, RIGHTB(O230, 1), H227:H231)*U230, 2)</f>
        <v>0</v>
      </c>
      <c r="J230" s="28">
        <f>TRUNC(I230*D230,1)</f>
        <v>0</v>
      </c>
      <c r="K230" s="25">
        <f t="shared" si="38"/>
        <v>0</v>
      </c>
      <c r="L230" s="28">
        <f t="shared" si="38"/>
        <v>0</v>
      </c>
      <c r="M230" s="22" t="s">
        <v>52</v>
      </c>
      <c r="N230" s="2" t="s">
        <v>140</v>
      </c>
      <c r="O230" s="2" t="s">
        <v>877</v>
      </c>
      <c r="P230" s="2" t="s">
        <v>64</v>
      </c>
      <c r="Q230" s="2" t="s">
        <v>64</v>
      </c>
      <c r="R230" s="2" t="s">
        <v>64</v>
      </c>
      <c r="S230" s="3">
        <v>1</v>
      </c>
      <c r="T230" s="3">
        <v>2</v>
      </c>
      <c r="U230" s="3">
        <v>0.05</v>
      </c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2" t="s">
        <v>52</v>
      </c>
      <c r="AW230" s="2" t="s">
        <v>1294</v>
      </c>
      <c r="AX230" s="2" t="s">
        <v>52</v>
      </c>
      <c r="AY230" s="2" t="s">
        <v>52</v>
      </c>
      <c r="AZ230" s="2" t="s">
        <v>52</v>
      </c>
    </row>
    <row r="231" spans="1:52" ht="30" customHeight="1" x14ac:dyDescent="0.3">
      <c r="A231" s="22" t="s">
        <v>998</v>
      </c>
      <c r="B231" s="22" t="s">
        <v>999</v>
      </c>
      <c r="C231" s="22" t="s">
        <v>862</v>
      </c>
      <c r="D231" s="23">
        <v>3.6600000000000001E-2</v>
      </c>
      <c r="E231" s="25">
        <f>일위대가목록!E14</f>
        <v>0</v>
      </c>
      <c r="F231" s="28">
        <f>TRUNC(E231*D231,1)</f>
        <v>0</v>
      </c>
      <c r="G231" s="25">
        <f>일위대가목록!F14</f>
        <v>0</v>
      </c>
      <c r="H231" s="28">
        <f>TRUNC(G231*D231,1)</f>
        <v>0</v>
      </c>
      <c r="I231" s="25">
        <f>일위대가목록!G14</f>
        <v>0</v>
      </c>
      <c r="J231" s="28">
        <f>TRUNC(I231*D231,1)</f>
        <v>0</v>
      </c>
      <c r="K231" s="25">
        <f t="shared" si="38"/>
        <v>0</v>
      </c>
      <c r="L231" s="28">
        <f t="shared" si="38"/>
        <v>0</v>
      </c>
      <c r="M231" s="22" t="s">
        <v>1000</v>
      </c>
      <c r="N231" s="2" t="s">
        <v>140</v>
      </c>
      <c r="O231" s="2" t="s">
        <v>997</v>
      </c>
      <c r="P231" s="2" t="s">
        <v>63</v>
      </c>
      <c r="Q231" s="2" t="s">
        <v>64</v>
      </c>
      <c r="R231" s="2" t="s">
        <v>64</v>
      </c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2" t="s">
        <v>52</v>
      </c>
      <c r="AW231" s="2" t="s">
        <v>1295</v>
      </c>
      <c r="AX231" s="2" t="s">
        <v>52</v>
      </c>
      <c r="AY231" s="2" t="s">
        <v>52</v>
      </c>
      <c r="AZ231" s="2" t="s">
        <v>52</v>
      </c>
    </row>
    <row r="232" spans="1:52" ht="30" customHeight="1" x14ac:dyDescent="0.3">
      <c r="A232" s="22" t="s">
        <v>885</v>
      </c>
      <c r="B232" s="22" t="s">
        <v>52</v>
      </c>
      <c r="C232" s="22" t="s">
        <v>52</v>
      </c>
      <c r="D232" s="23"/>
      <c r="E232" s="25"/>
      <c r="F232" s="28">
        <f>TRUNC(SUMIF(N227:N231, N226, F227:F231),0)</f>
        <v>0</v>
      </c>
      <c r="G232" s="25"/>
      <c r="H232" s="28">
        <f>TRUNC(SUMIF(N227:N231, N226, H227:H231),0)</f>
        <v>0</v>
      </c>
      <c r="I232" s="25"/>
      <c r="J232" s="28">
        <f>TRUNC(SUMIF(N227:N231, N226, J227:J231),0)</f>
        <v>0</v>
      </c>
      <c r="K232" s="25"/>
      <c r="L232" s="28">
        <f>F232+H232+J232</f>
        <v>0</v>
      </c>
      <c r="M232" s="22" t="s">
        <v>52</v>
      </c>
      <c r="N232" s="2" t="s">
        <v>92</v>
      </c>
      <c r="O232" s="2" t="s">
        <v>92</v>
      </c>
      <c r="P232" s="2" t="s">
        <v>52</v>
      </c>
      <c r="Q232" s="2" t="s">
        <v>52</v>
      </c>
      <c r="R232" s="2" t="s">
        <v>52</v>
      </c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2" t="s">
        <v>52</v>
      </c>
      <c r="AW232" s="2" t="s">
        <v>52</v>
      </c>
      <c r="AX232" s="2" t="s">
        <v>52</v>
      </c>
      <c r="AY232" s="2" t="s">
        <v>52</v>
      </c>
      <c r="AZ232" s="2" t="s">
        <v>52</v>
      </c>
    </row>
    <row r="233" spans="1:52" ht="30" customHeight="1" x14ac:dyDescent="0.3">
      <c r="A233" s="23"/>
      <c r="B233" s="23"/>
      <c r="C233" s="23"/>
      <c r="D233" s="23"/>
      <c r="E233" s="25"/>
      <c r="F233" s="28"/>
      <c r="G233" s="25"/>
      <c r="H233" s="28"/>
      <c r="I233" s="25"/>
      <c r="J233" s="28"/>
      <c r="K233" s="25"/>
      <c r="L233" s="28"/>
      <c r="M233" s="23"/>
    </row>
    <row r="234" spans="1:52" ht="30" customHeight="1" x14ac:dyDescent="0.3">
      <c r="A234" s="19" t="s">
        <v>1296</v>
      </c>
      <c r="B234" s="20"/>
      <c r="C234" s="20"/>
      <c r="D234" s="20"/>
      <c r="E234" s="24"/>
      <c r="F234" s="27"/>
      <c r="G234" s="24"/>
      <c r="H234" s="27"/>
      <c r="I234" s="24"/>
      <c r="J234" s="27"/>
      <c r="K234" s="24"/>
      <c r="L234" s="27"/>
      <c r="M234" s="21"/>
      <c r="N234" s="1" t="s">
        <v>145</v>
      </c>
    </row>
    <row r="235" spans="1:52" ht="30" customHeight="1" x14ac:dyDescent="0.3">
      <c r="A235" s="22" t="s">
        <v>1280</v>
      </c>
      <c r="B235" s="22" t="s">
        <v>880</v>
      </c>
      <c r="C235" s="22" t="s">
        <v>881</v>
      </c>
      <c r="D235" s="23">
        <v>1.83E-2</v>
      </c>
      <c r="E235" s="25">
        <f>단가대비표!O164</f>
        <v>0</v>
      </c>
      <c r="F235" s="28">
        <f>TRUNC(E235*D235,1)</f>
        <v>0</v>
      </c>
      <c r="G235" s="25">
        <f>단가대비표!P164</f>
        <v>0</v>
      </c>
      <c r="H235" s="28">
        <f>TRUNC(G235*D235,1)</f>
        <v>0</v>
      </c>
      <c r="I235" s="25">
        <f>단가대비표!V164</f>
        <v>0</v>
      </c>
      <c r="J235" s="28">
        <f>TRUNC(I235*D235,1)</f>
        <v>0</v>
      </c>
      <c r="K235" s="25">
        <f t="shared" ref="K235:L239" si="39">TRUNC(E235+G235+I235,1)</f>
        <v>0</v>
      </c>
      <c r="L235" s="28">
        <f t="shared" si="39"/>
        <v>0</v>
      </c>
      <c r="M235" s="22" t="s">
        <v>1281</v>
      </c>
      <c r="N235" s="2" t="s">
        <v>145</v>
      </c>
      <c r="O235" s="2" t="s">
        <v>1282</v>
      </c>
      <c r="P235" s="2" t="s">
        <v>64</v>
      </c>
      <c r="Q235" s="2" t="s">
        <v>64</v>
      </c>
      <c r="R235" s="2" t="s">
        <v>63</v>
      </c>
      <c r="S235" s="3"/>
      <c r="T235" s="3"/>
      <c r="U235" s="3"/>
      <c r="V235" s="3">
        <v>1</v>
      </c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2" t="s">
        <v>52</v>
      </c>
      <c r="AW235" s="2" t="s">
        <v>1297</v>
      </c>
      <c r="AX235" s="2" t="s">
        <v>52</v>
      </c>
      <c r="AY235" s="2" t="s">
        <v>52</v>
      </c>
      <c r="AZ235" s="2" t="s">
        <v>52</v>
      </c>
    </row>
    <row r="236" spans="1:52" ht="30" customHeight="1" x14ac:dyDescent="0.3">
      <c r="A236" s="22" t="s">
        <v>1288</v>
      </c>
      <c r="B236" s="22" t="s">
        <v>880</v>
      </c>
      <c r="C236" s="22" t="s">
        <v>881</v>
      </c>
      <c r="D236" s="23">
        <v>9.1999999999999998E-3</v>
      </c>
      <c r="E236" s="25">
        <f>단가대비표!O158</f>
        <v>0</v>
      </c>
      <c r="F236" s="28">
        <f>TRUNC(E236*D236,1)</f>
        <v>0</v>
      </c>
      <c r="G236" s="25">
        <f>단가대비표!P158</f>
        <v>0</v>
      </c>
      <c r="H236" s="28">
        <f>TRUNC(G236*D236,1)</f>
        <v>0</v>
      </c>
      <c r="I236" s="25">
        <f>단가대비표!V158</f>
        <v>0</v>
      </c>
      <c r="J236" s="28">
        <f>TRUNC(I236*D236,1)</f>
        <v>0</v>
      </c>
      <c r="K236" s="25">
        <f t="shared" si="39"/>
        <v>0</v>
      </c>
      <c r="L236" s="28">
        <f t="shared" si="39"/>
        <v>0</v>
      </c>
      <c r="M236" s="22" t="s">
        <v>1289</v>
      </c>
      <c r="N236" s="2" t="s">
        <v>145</v>
      </c>
      <c r="O236" s="2" t="s">
        <v>1290</v>
      </c>
      <c r="P236" s="2" t="s">
        <v>64</v>
      </c>
      <c r="Q236" s="2" t="s">
        <v>64</v>
      </c>
      <c r="R236" s="2" t="s">
        <v>63</v>
      </c>
      <c r="S236" s="3"/>
      <c r="T236" s="3"/>
      <c r="U236" s="3"/>
      <c r="V236" s="3">
        <v>1</v>
      </c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2" t="s">
        <v>52</v>
      </c>
      <c r="AW236" s="2" t="s">
        <v>1298</v>
      </c>
      <c r="AX236" s="2" t="s">
        <v>52</v>
      </c>
      <c r="AY236" s="2" t="s">
        <v>52</v>
      </c>
      <c r="AZ236" s="2" t="s">
        <v>52</v>
      </c>
    </row>
    <row r="237" spans="1:52" ht="30" customHeight="1" x14ac:dyDescent="0.3">
      <c r="A237" s="22" t="s">
        <v>1053</v>
      </c>
      <c r="B237" s="22" t="s">
        <v>880</v>
      </c>
      <c r="C237" s="22" t="s">
        <v>881</v>
      </c>
      <c r="D237" s="23">
        <v>4.5999999999999999E-3</v>
      </c>
      <c r="E237" s="25">
        <f>단가대비표!O157</f>
        <v>0</v>
      </c>
      <c r="F237" s="28">
        <f>TRUNC(E237*D237,1)</f>
        <v>0</v>
      </c>
      <c r="G237" s="25">
        <f>단가대비표!P157</f>
        <v>0</v>
      </c>
      <c r="H237" s="28">
        <f>TRUNC(G237*D237,1)</f>
        <v>0</v>
      </c>
      <c r="I237" s="25">
        <f>단가대비표!V157</f>
        <v>0</v>
      </c>
      <c r="J237" s="28">
        <f>TRUNC(I237*D237,1)</f>
        <v>0</v>
      </c>
      <c r="K237" s="25">
        <f t="shared" si="39"/>
        <v>0</v>
      </c>
      <c r="L237" s="28">
        <f t="shared" si="39"/>
        <v>0</v>
      </c>
      <c r="M237" s="22" t="s">
        <v>1120</v>
      </c>
      <c r="N237" s="2" t="s">
        <v>145</v>
      </c>
      <c r="O237" s="2" t="s">
        <v>1054</v>
      </c>
      <c r="P237" s="2" t="s">
        <v>64</v>
      </c>
      <c r="Q237" s="2" t="s">
        <v>64</v>
      </c>
      <c r="R237" s="2" t="s">
        <v>63</v>
      </c>
      <c r="S237" s="3"/>
      <c r="T237" s="3"/>
      <c r="U237" s="3"/>
      <c r="V237" s="3">
        <v>1</v>
      </c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2" t="s">
        <v>52</v>
      </c>
      <c r="AW237" s="2" t="s">
        <v>1299</v>
      </c>
      <c r="AX237" s="2" t="s">
        <v>52</v>
      </c>
      <c r="AY237" s="2" t="s">
        <v>52</v>
      </c>
      <c r="AZ237" s="2" t="s">
        <v>52</v>
      </c>
    </row>
    <row r="238" spans="1:52" ht="30" customHeight="1" x14ac:dyDescent="0.3">
      <c r="A238" s="22" t="s">
        <v>1056</v>
      </c>
      <c r="B238" s="22" t="s">
        <v>1293</v>
      </c>
      <c r="C238" s="22" t="s">
        <v>458</v>
      </c>
      <c r="D238" s="23">
        <v>1</v>
      </c>
      <c r="E238" s="25">
        <v>0</v>
      </c>
      <c r="F238" s="28">
        <f>TRUNC(E238*D238,1)</f>
        <v>0</v>
      </c>
      <c r="G238" s="25">
        <v>0</v>
      </c>
      <c r="H238" s="28">
        <f>TRUNC(G238*D238,1)</f>
        <v>0</v>
      </c>
      <c r="I238" s="25">
        <f>TRUNC(SUMIF(V235:V239, RIGHTB(O238, 1), H235:H239)*U238, 2)</f>
        <v>0</v>
      </c>
      <c r="J238" s="28">
        <f>TRUNC(I238*D238,1)</f>
        <v>0</v>
      </c>
      <c r="K238" s="25">
        <f t="shared" si="39"/>
        <v>0</v>
      </c>
      <c r="L238" s="28">
        <f t="shared" si="39"/>
        <v>0</v>
      </c>
      <c r="M238" s="22" t="s">
        <v>52</v>
      </c>
      <c r="N238" s="2" t="s">
        <v>145</v>
      </c>
      <c r="O238" s="2" t="s">
        <v>877</v>
      </c>
      <c r="P238" s="2" t="s">
        <v>64</v>
      </c>
      <c r="Q238" s="2" t="s">
        <v>64</v>
      </c>
      <c r="R238" s="2" t="s">
        <v>64</v>
      </c>
      <c r="S238" s="3">
        <v>1</v>
      </c>
      <c r="T238" s="3">
        <v>2</v>
      </c>
      <c r="U238" s="3">
        <v>0.05</v>
      </c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2" t="s">
        <v>52</v>
      </c>
      <c r="AW238" s="2" t="s">
        <v>1300</v>
      </c>
      <c r="AX238" s="2" t="s">
        <v>52</v>
      </c>
      <c r="AY238" s="2" t="s">
        <v>52</v>
      </c>
      <c r="AZ238" s="2" t="s">
        <v>52</v>
      </c>
    </row>
    <row r="239" spans="1:52" ht="30" customHeight="1" x14ac:dyDescent="0.3">
      <c r="A239" s="22" t="s">
        <v>998</v>
      </c>
      <c r="B239" s="22" t="s">
        <v>999</v>
      </c>
      <c r="C239" s="22" t="s">
        <v>862</v>
      </c>
      <c r="D239" s="23">
        <v>3.6600000000000001E-2</v>
      </c>
      <c r="E239" s="25">
        <f>일위대가목록!E14</f>
        <v>0</v>
      </c>
      <c r="F239" s="28">
        <f>TRUNC(E239*D239,1)</f>
        <v>0</v>
      </c>
      <c r="G239" s="25">
        <f>일위대가목록!F14</f>
        <v>0</v>
      </c>
      <c r="H239" s="28">
        <f>TRUNC(G239*D239,1)</f>
        <v>0</v>
      </c>
      <c r="I239" s="25">
        <f>일위대가목록!G14</f>
        <v>0</v>
      </c>
      <c r="J239" s="28">
        <f>TRUNC(I239*D239,1)</f>
        <v>0</v>
      </c>
      <c r="K239" s="25">
        <f t="shared" si="39"/>
        <v>0</v>
      </c>
      <c r="L239" s="28">
        <f t="shared" si="39"/>
        <v>0</v>
      </c>
      <c r="M239" s="22" t="s">
        <v>1000</v>
      </c>
      <c r="N239" s="2" t="s">
        <v>145</v>
      </c>
      <c r="O239" s="2" t="s">
        <v>997</v>
      </c>
      <c r="P239" s="2" t="s">
        <v>63</v>
      </c>
      <c r="Q239" s="2" t="s">
        <v>64</v>
      </c>
      <c r="R239" s="2" t="s">
        <v>64</v>
      </c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2" t="s">
        <v>52</v>
      </c>
      <c r="AW239" s="2" t="s">
        <v>1301</v>
      </c>
      <c r="AX239" s="2" t="s">
        <v>52</v>
      </c>
      <c r="AY239" s="2" t="s">
        <v>52</v>
      </c>
      <c r="AZ239" s="2" t="s">
        <v>52</v>
      </c>
    </row>
    <row r="240" spans="1:52" ht="30" customHeight="1" x14ac:dyDescent="0.3">
      <c r="A240" s="22" t="s">
        <v>885</v>
      </c>
      <c r="B240" s="22" t="s">
        <v>52</v>
      </c>
      <c r="C240" s="22" t="s">
        <v>52</v>
      </c>
      <c r="D240" s="23"/>
      <c r="E240" s="25"/>
      <c r="F240" s="28">
        <f>TRUNC(SUMIF(N235:N239, N234, F235:F239),0)</f>
        <v>0</v>
      </c>
      <c r="G240" s="25"/>
      <c r="H240" s="28">
        <f>TRUNC(SUMIF(N235:N239, N234, H235:H239),0)</f>
        <v>0</v>
      </c>
      <c r="I240" s="25"/>
      <c r="J240" s="28">
        <f>TRUNC(SUMIF(N235:N239, N234, J235:J239),0)</f>
        <v>0</v>
      </c>
      <c r="K240" s="25"/>
      <c r="L240" s="28">
        <f>F240+H240+J240</f>
        <v>0</v>
      </c>
      <c r="M240" s="22" t="s">
        <v>52</v>
      </c>
      <c r="N240" s="2" t="s">
        <v>92</v>
      </c>
      <c r="O240" s="2" t="s">
        <v>92</v>
      </c>
      <c r="P240" s="2" t="s">
        <v>52</v>
      </c>
      <c r="Q240" s="2" t="s">
        <v>52</v>
      </c>
      <c r="R240" s="2" t="s">
        <v>52</v>
      </c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2" t="s">
        <v>52</v>
      </c>
      <c r="AW240" s="2" t="s">
        <v>52</v>
      </c>
      <c r="AX240" s="2" t="s">
        <v>52</v>
      </c>
      <c r="AY240" s="2" t="s">
        <v>52</v>
      </c>
      <c r="AZ240" s="2" t="s">
        <v>52</v>
      </c>
    </row>
    <row r="241" spans="1:52" ht="30" customHeight="1" x14ac:dyDescent="0.3">
      <c r="A241" s="23"/>
      <c r="B241" s="23"/>
      <c r="C241" s="23"/>
      <c r="D241" s="23"/>
      <c r="E241" s="25"/>
      <c r="F241" s="28"/>
      <c r="G241" s="25"/>
      <c r="H241" s="28"/>
      <c r="I241" s="25"/>
      <c r="J241" s="28"/>
      <c r="K241" s="25"/>
      <c r="L241" s="28"/>
      <c r="M241" s="23"/>
    </row>
    <row r="242" spans="1:52" ht="30" customHeight="1" x14ac:dyDescent="0.3">
      <c r="A242" s="19" t="s">
        <v>1302</v>
      </c>
      <c r="B242" s="20"/>
      <c r="C242" s="20"/>
      <c r="D242" s="20"/>
      <c r="E242" s="24"/>
      <c r="F242" s="27"/>
      <c r="G242" s="24"/>
      <c r="H242" s="27"/>
      <c r="I242" s="24"/>
      <c r="J242" s="27"/>
      <c r="K242" s="24"/>
      <c r="L242" s="27"/>
      <c r="M242" s="21"/>
      <c r="N242" s="1" t="s">
        <v>149</v>
      </c>
    </row>
    <row r="243" spans="1:52" ht="30" customHeight="1" x14ac:dyDescent="0.3">
      <c r="A243" s="22" t="s">
        <v>1280</v>
      </c>
      <c r="B243" s="22" t="s">
        <v>880</v>
      </c>
      <c r="C243" s="22" t="s">
        <v>881</v>
      </c>
      <c r="D243" s="23">
        <v>2.5600000000000001E-2</v>
      </c>
      <c r="E243" s="25">
        <f>단가대비표!O164</f>
        <v>0</v>
      </c>
      <c r="F243" s="28">
        <f>TRUNC(E243*D243,1)</f>
        <v>0</v>
      </c>
      <c r="G243" s="25">
        <f>단가대비표!P164</f>
        <v>0</v>
      </c>
      <c r="H243" s="28">
        <f>TRUNC(G243*D243,1)</f>
        <v>0</v>
      </c>
      <c r="I243" s="25">
        <f>단가대비표!V164</f>
        <v>0</v>
      </c>
      <c r="J243" s="28">
        <f>TRUNC(I243*D243,1)</f>
        <v>0</v>
      </c>
      <c r="K243" s="25">
        <f t="shared" ref="K243:L247" si="40">TRUNC(E243+G243+I243,1)</f>
        <v>0</v>
      </c>
      <c r="L243" s="28">
        <f t="shared" si="40"/>
        <v>0</v>
      </c>
      <c r="M243" s="22" t="s">
        <v>1281</v>
      </c>
      <c r="N243" s="2" t="s">
        <v>149</v>
      </c>
      <c r="O243" s="2" t="s">
        <v>1282</v>
      </c>
      <c r="P243" s="2" t="s">
        <v>64</v>
      </c>
      <c r="Q243" s="2" t="s">
        <v>64</v>
      </c>
      <c r="R243" s="2" t="s">
        <v>63</v>
      </c>
      <c r="S243" s="3"/>
      <c r="T243" s="3"/>
      <c r="U243" s="3"/>
      <c r="V243" s="3">
        <v>1</v>
      </c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2" t="s">
        <v>52</v>
      </c>
      <c r="AW243" s="2" t="s">
        <v>1303</v>
      </c>
      <c r="AX243" s="2" t="s">
        <v>52</v>
      </c>
      <c r="AY243" s="2" t="s">
        <v>52</v>
      </c>
      <c r="AZ243" s="2" t="s">
        <v>52</v>
      </c>
    </row>
    <row r="244" spans="1:52" ht="30" customHeight="1" x14ac:dyDescent="0.3">
      <c r="A244" s="22" t="s">
        <v>1288</v>
      </c>
      <c r="B244" s="22" t="s">
        <v>880</v>
      </c>
      <c r="C244" s="22" t="s">
        <v>881</v>
      </c>
      <c r="D244" s="23">
        <v>1.2800000000000001E-2</v>
      </c>
      <c r="E244" s="25">
        <f>단가대비표!O158</f>
        <v>0</v>
      </c>
      <c r="F244" s="28">
        <f>TRUNC(E244*D244,1)</f>
        <v>0</v>
      </c>
      <c r="G244" s="25">
        <f>단가대비표!P158</f>
        <v>0</v>
      </c>
      <c r="H244" s="28">
        <f>TRUNC(G244*D244,1)</f>
        <v>0</v>
      </c>
      <c r="I244" s="25">
        <f>단가대비표!V158</f>
        <v>0</v>
      </c>
      <c r="J244" s="28">
        <f>TRUNC(I244*D244,1)</f>
        <v>0</v>
      </c>
      <c r="K244" s="25">
        <f t="shared" si="40"/>
        <v>0</v>
      </c>
      <c r="L244" s="28">
        <f t="shared" si="40"/>
        <v>0</v>
      </c>
      <c r="M244" s="22" t="s">
        <v>1289</v>
      </c>
      <c r="N244" s="2" t="s">
        <v>149</v>
      </c>
      <c r="O244" s="2" t="s">
        <v>1290</v>
      </c>
      <c r="P244" s="2" t="s">
        <v>64</v>
      </c>
      <c r="Q244" s="2" t="s">
        <v>64</v>
      </c>
      <c r="R244" s="2" t="s">
        <v>63</v>
      </c>
      <c r="S244" s="3"/>
      <c r="T244" s="3"/>
      <c r="U244" s="3"/>
      <c r="V244" s="3">
        <v>1</v>
      </c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2" t="s">
        <v>52</v>
      </c>
      <c r="AW244" s="2" t="s">
        <v>1304</v>
      </c>
      <c r="AX244" s="2" t="s">
        <v>52</v>
      </c>
      <c r="AY244" s="2" t="s">
        <v>52</v>
      </c>
      <c r="AZ244" s="2" t="s">
        <v>52</v>
      </c>
    </row>
    <row r="245" spans="1:52" ht="30" customHeight="1" x14ac:dyDescent="0.3">
      <c r="A245" s="22" t="s">
        <v>1053</v>
      </c>
      <c r="B245" s="22" t="s">
        <v>880</v>
      </c>
      <c r="C245" s="22" t="s">
        <v>881</v>
      </c>
      <c r="D245" s="23">
        <v>6.4000000000000003E-3</v>
      </c>
      <c r="E245" s="25">
        <f>단가대비표!O157</f>
        <v>0</v>
      </c>
      <c r="F245" s="28">
        <f>TRUNC(E245*D245,1)</f>
        <v>0</v>
      </c>
      <c r="G245" s="25">
        <f>단가대비표!P157</f>
        <v>0</v>
      </c>
      <c r="H245" s="28">
        <f>TRUNC(G245*D245,1)</f>
        <v>0</v>
      </c>
      <c r="I245" s="25">
        <f>단가대비표!V157</f>
        <v>0</v>
      </c>
      <c r="J245" s="28">
        <f>TRUNC(I245*D245,1)</f>
        <v>0</v>
      </c>
      <c r="K245" s="25">
        <f t="shared" si="40"/>
        <v>0</v>
      </c>
      <c r="L245" s="28">
        <f t="shared" si="40"/>
        <v>0</v>
      </c>
      <c r="M245" s="22" t="s">
        <v>1120</v>
      </c>
      <c r="N245" s="2" t="s">
        <v>149</v>
      </c>
      <c r="O245" s="2" t="s">
        <v>1054</v>
      </c>
      <c r="P245" s="2" t="s">
        <v>64</v>
      </c>
      <c r="Q245" s="2" t="s">
        <v>64</v>
      </c>
      <c r="R245" s="2" t="s">
        <v>63</v>
      </c>
      <c r="S245" s="3"/>
      <c r="T245" s="3"/>
      <c r="U245" s="3"/>
      <c r="V245" s="3">
        <v>1</v>
      </c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2" t="s">
        <v>52</v>
      </c>
      <c r="AW245" s="2" t="s">
        <v>1305</v>
      </c>
      <c r="AX245" s="2" t="s">
        <v>52</v>
      </c>
      <c r="AY245" s="2" t="s">
        <v>52</v>
      </c>
      <c r="AZ245" s="2" t="s">
        <v>52</v>
      </c>
    </row>
    <row r="246" spans="1:52" ht="30" customHeight="1" x14ac:dyDescent="0.3">
      <c r="A246" s="22" t="s">
        <v>1056</v>
      </c>
      <c r="B246" s="22" t="s">
        <v>1293</v>
      </c>
      <c r="C246" s="22" t="s">
        <v>458</v>
      </c>
      <c r="D246" s="23">
        <v>1</v>
      </c>
      <c r="E246" s="25">
        <v>0</v>
      </c>
      <c r="F246" s="28">
        <f>TRUNC(E246*D246,1)</f>
        <v>0</v>
      </c>
      <c r="G246" s="25">
        <v>0</v>
      </c>
      <c r="H246" s="28">
        <f>TRUNC(G246*D246,1)</f>
        <v>0</v>
      </c>
      <c r="I246" s="25">
        <f>TRUNC(SUMIF(V243:V247, RIGHTB(O246, 1), H243:H247)*U246, 2)</f>
        <v>0</v>
      </c>
      <c r="J246" s="28">
        <f>TRUNC(I246*D246,1)</f>
        <v>0</v>
      </c>
      <c r="K246" s="25">
        <f t="shared" si="40"/>
        <v>0</v>
      </c>
      <c r="L246" s="28">
        <f t="shared" si="40"/>
        <v>0</v>
      </c>
      <c r="M246" s="22" t="s">
        <v>52</v>
      </c>
      <c r="N246" s="2" t="s">
        <v>149</v>
      </c>
      <c r="O246" s="2" t="s">
        <v>877</v>
      </c>
      <c r="P246" s="2" t="s">
        <v>64</v>
      </c>
      <c r="Q246" s="2" t="s">
        <v>64</v>
      </c>
      <c r="R246" s="2" t="s">
        <v>64</v>
      </c>
      <c r="S246" s="3">
        <v>1</v>
      </c>
      <c r="T246" s="3">
        <v>2</v>
      </c>
      <c r="U246" s="3">
        <v>0.05</v>
      </c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2" t="s">
        <v>52</v>
      </c>
      <c r="AW246" s="2" t="s">
        <v>1306</v>
      </c>
      <c r="AX246" s="2" t="s">
        <v>52</v>
      </c>
      <c r="AY246" s="2" t="s">
        <v>52</v>
      </c>
      <c r="AZ246" s="2" t="s">
        <v>52</v>
      </c>
    </row>
    <row r="247" spans="1:52" ht="30" customHeight="1" x14ac:dyDescent="0.3">
      <c r="A247" s="22" t="s">
        <v>998</v>
      </c>
      <c r="B247" s="22" t="s">
        <v>999</v>
      </c>
      <c r="C247" s="22" t="s">
        <v>862</v>
      </c>
      <c r="D247" s="23">
        <v>5.1299999999999998E-2</v>
      </c>
      <c r="E247" s="25">
        <f>일위대가목록!E14</f>
        <v>0</v>
      </c>
      <c r="F247" s="28">
        <f>TRUNC(E247*D247,1)</f>
        <v>0</v>
      </c>
      <c r="G247" s="25">
        <f>일위대가목록!F14</f>
        <v>0</v>
      </c>
      <c r="H247" s="28">
        <f>TRUNC(G247*D247,1)</f>
        <v>0</v>
      </c>
      <c r="I247" s="25">
        <f>일위대가목록!G14</f>
        <v>0</v>
      </c>
      <c r="J247" s="28">
        <f>TRUNC(I247*D247,1)</f>
        <v>0</v>
      </c>
      <c r="K247" s="25">
        <f t="shared" si="40"/>
        <v>0</v>
      </c>
      <c r="L247" s="28">
        <f t="shared" si="40"/>
        <v>0</v>
      </c>
      <c r="M247" s="22" t="s">
        <v>1000</v>
      </c>
      <c r="N247" s="2" t="s">
        <v>149</v>
      </c>
      <c r="O247" s="2" t="s">
        <v>997</v>
      </c>
      <c r="P247" s="2" t="s">
        <v>63</v>
      </c>
      <c r="Q247" s="2" t="s">
        <v>64</v>
      </c>
      <c r="R247" s="2" t="s">
        <v>64</v>
      </c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2" t="s">
        <v>52</v>
      </c>
      <c r="AW247" s="2" t="s">
        <v>1307</v>
      </c>
      <c r="AX247" s="2" t="s">
        <v>52</v>
      </c>
      <c r="AY247" s="2" t="s">
        <v>52</v>
      </c>
      <c r="AZ247" s="2" t="s">
        <v>52</v>
      </c>
    </row>
    <row r="248" spans="1:52" ht="30" customHeight="1" x14ac:dyDescent="0.3">
      <c r="A248" s="22" t="s">
        <v>885</v>
      </c>
      <c r="B248" s="22" t="s">
        <v>52</v>
      </c>
      <c r="C248" s="22" t="s">
        <v>52</v>
      </c>
      <c r="D248" s="23"/>
      <c r="E248" s="25"/>
      <c r="F248" s="28">
        <f>TRUNC(SUMIF(N243:N247, N242, F243:F247),0)</f>
        <v>0</v>
      </c>
      <c r="G248" s="25"/>
      <c r="H248" s="28">
        <f>TRUNC(SUMIF(N243:N247, N242, H243:H247),0)</f>
        <v>0</v>
      </c>
      <c r="I248" s="25"/>
      <c r="J248" s="28">
        <f>TRUNC(SUMIF(N243:N247, N242, J243:J247),0)</f>
        <v>0</v>
      </c>
      <c r="K248" s="25"/>
      <c r="L248" s="28">
        <f>F248+H248+J248</f>
        <v>0</v>
      </c>
      <c r="M248" s="22" t="s">
        <v>52</v>
      </c>
      <c r="N248" s="2" t="s">
        <v>92</v>
      </c>
      <c r="O248" s="2" t="s">
        <v>92</v>
      </c>
      <c r="P248" s="2" t="s">
        <v>52</v>
      </c>
      <c r="Q248" s="2" t="s">
        <v>52</v>
      </c>
      <c r="R248" s="2" t="s">
        <v>52</v>
      </c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2" t="s">
        <v>52</v>
      </c>
      <c r="AW248" s="2" t="s">
        <v>52</v>
      </c>
      <c r="AX248" s="2" t="s">
        <v>52</v>
      </c>
      <c r="AY248" s="2" t="s">
        <v>52</v>
      </c>
      <c r="AZ248" s="2" t="s">
        <v>52</v>
      </c>
    </row>
    <row r="249" spans="1:52" ht="30" customHeight="1" x14ac:dyDescent="0.3">
      <c r="A249" s="23"/>
      <c r="B249" s="23"/>
      <c r="C249" s="23"/>
      <c r="D249" s="23"/>
      <c r="E249" s="25"/>
      <c r="F249" s="28"/>
      <c r="G249" s="25"/>
      <c r="H249" s="28"/>
      <c r="I249" s="25"/>
      <c r="J249" s="28"/>
      <c r="K249" s="25"/>
      <c r="L249" s="28"/>
      <c r="M249" s="23"/>
    </row>
    <row r="250" spans="1:52" ht="30" customHeight="1" x14ac:dyDescent="0.3">
      <c r="A250" s="19" t="s">
        <v>1308</v>
      </c>
      <c r="B250" s="20"/>
      <c r="C250" s="20"/>
      <c r="D250" s="20"/>
      <c r="E250" s="24"/>
      <c r="F250" s="27"/>
      <c r="G250" s="24"/>
      <c r="H250" s="27"/>
      <c r="I250" s="24"/>
      <c r="J250" s="27"/>
      <c r="K250" s="24"/>
      <c r="L250" s="27"/>
      <c r="M250" s="21"/>
      <c r="N250" s="1" t="s">
        <v>1309</v>
      </c>
    </row>
    <row r="251" spans="1:52" ht="30" customHeight="1" x14ac:dyDescent="0.3">
      <c r="A251" s="22" t="s">
        <v>1053</v>
      </c>
      <c r="B251" s="22" t="s">
        <v>880</v>
      </c>
      <c r="C251" s="22" t="s">
        <v>881</v>
      </c>
      <c r="D251" s="23">
        <v>0.66</v>
      </c>
      <c r="E251" s="25">
        <f>단가대비표!O157</f>
        <v>0</v>
      </c>
      <c r="F251" s="28">
        <f>TRUNC(E251*D251,1)</f>
        <v>0</v>
      </c>
      <c r="G251" s="25">
        <f>단가대비표!P157</f>
        <v>0</v>
      </c>
      <c r="H251" s="28">
        <f>TRUNC(G251*D251,1)</f>
        <v>0</v>
      </c>
      <c r="I251" s="25">
        <f>단가대비표!V157</f>
        <v>0</v>
      </c>
      <c r="J251" s="28">
        <f>TRUNC(I251*D251,1)</f>
        <v>0</v>
      </c>
      <c r="K251" s="25">
        <f>TRUNC(E251+G251+I251,1)</f>
        <v>0</v>
      </c>
      <c r="L251" s="28">
        <f>TRUNC(F251+H251+J251,1)</f>
        <v>0</v>
      </c>
      <c r="M251" s="22" t="s">
        <v>1120</v>
      </c>
      <c r="N251" s="2" t="s">
        <v>1309</v>
      </c>
      <c r="O251" s="2" t="s">
        <v>1054</v>
      </c>
      <c r="P251" s="2" t="s">
        <v>64</v>
      </c>
      <c r="Q251" s="2" t="s">
        <v>64</v>
      </c>
      <c r="R251" s="2" t="s">
        <v>63</v>
      </c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2" t="s">
        <v>52</v>
      </c>
      <c r="AW251" s="2" t="s">
        <v>1314</v>
      </c>
      <c r="AX251" s="2" t="s">
        <v>52</v>
      </c>
      <c r="AY251" s="2" t="s">
        <v>52</v>
      </c>
      <c r="AZ251" s="2" t="s">
        <v>52</v>
      </c>
    </row>
    <row r="252" spans="1:52" ht="30" customHeight="1" x14ac:dyDescent="0.3">
      <c r="A252" s="22" t="s">
        <v>885</v>
      </c>
      <c r="B252" s="22" t="s">
        <v>52</v>
      </c>
      <c r="C252" s="22" t="s">
        <v>52</v>
      </c>
      <c r="D252" s="23"/>
      <c r="E252" s="25"/>
      <c r="F252" s="28">
        <f>TRUNC(SUMIF(N251:N251, N250, F251:F251),0)</f>
        <v>0</v>
      </c>
      <c r="G252" s="25"/>
      <c r="H252" s="28">
        <f>TRUNC(SUMIF(N251:N251, N250, H251:H251),0)</f>
        <v>0</v>
      </c>
      <c r="I252" s="25"/>
      <c r="J252" s="28">
        <f>TRUNC(SUMIF(N251:N251, N250, J251:J251),0)</f>
        <v>0</v>
      </c>
      <c r="K252" s="25"/>
      <c r="L252" s="28">
        <f>F252+H252+J252</f>
        <v>0</v>
      </c>
      <c r="M252" s="22" t="s">
        <v>52</v>
      </c>
      <c r="N252" s="2" t="s">
        <v>92</v>
      </c>
      <c r="O252" s="2" t="s">
        <v>92</v>
      </c>
      <c r="P252" s="2" t="s">
        <v>52</v>
      </c>
      <c r="Q252" s="2" t="s">
        <v>52</v>
      </c>
      <c r="R252" s="2" t="s">
        <v>52</v>
      </c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2" t="s">
        <v>52</v>
      </c>
      <c r="AW252" s="2" t="s">
        <v>52</v>
      </c>
      <c r="AX252" s="2" t="s">
        <v>52</v>
      </c>
      <c r="AY252" s="2" t="s">
        <v>52</v>
      </c>
      <c r="AZ252" s="2" t="s">
        <v>52</v>
      </c>
    </row>
    <row r="253" spans="1:52" ht="30" customHeight="1" x14ac:dyDescent="0.3">
      <c r="A253" s="23"/>
      <c r="B253" s="23"/>
      <c r="C253" s="23"/>
      <c r="D253" s="23"/>
      <c r="E253" s="25"/>
      <c r="F253" s="28"/>
      <c r="G253" s="25"/>
      <c r="H253" s="28"/>
      <c r="I253" s="25"/>
      <c r="J253" s="28"/>
      <c r="K253" s="25"/>
      <c r="L253" s="28"/>
      <c r="M253" s="23"/>
    </row>
    <row r="254" spans="1:52" ht="30" customHeight="1" x14ac:dyDescent="0.3">
      <c r="A254" s="19" t="s">
        <v>1315</v>
      </c>
      <c r="B254" s="20"/>
      <c r="C254" s="20"/>
      <c r="D254" s="20"/>
      <c r="E254" s="24"/>
      <c r="F254" s="27"/>
      <c r="G254" s="24"/>
      <c r="H254" s="27"/>
      <c r="I254" s="24"/>
      <c r="J254" s="27"/>
      <c r="K254" s="24"/>
      <c r="L254" s="27"/>
      <c r="M254" s="21"/>
      <c r="N254" s="1" t="s">
        <v>1316</v>
      </c>
    </row>
    <row r="255" spans="1:52" ht="30" customHeight="1" x14ac:dyDescent="0.3">
      <c r="A255" s="22" t="s">
        <v>724</v>
      </c>
      <c r="B255" s="22" t="s">
        <v>1186</v>
      </c>
      <c r="C255" s="22" t="s">
        <v>748</v>
      </c>
      <c r="D255" s="23">
        <v>510</v>
      </c>
      <c r="E255" s="25">
        <f>단가대비표!O59</f>
        <v>0</v>
      </c>
      <c r="F255" s="28">
        <f>TRUNC(E255*D255,1)</f>
        <v>0</v>
      </c>
      <c r="G255" s="25">
        <f>단가대비표!P59</f>
        <v>0</v>
      </c>
      <c r="H255" s="28">
        <f>TRUNC(G255*D255,1)</f>
        <v>0</v>
      </c>
      <c r="I255" s="25">
        <f>단가대비표!V59</f>
        <v>0</v>
      </c>
      <c r="J255" s="28">
        <f>TRUNC(I255*D255,1)</f>
        <v>0</v>
      </c>
      <c r="K255" s="25">
        <f t="shared" ref="K255:L257" si="41">TRUNC(E255+G255+I255,1)</f>
        <v>0</v>
      </c>
      <c r="L255" s="28">
        <f t="shared" si="41"/>
        <v>0</v>
      </c>
      <c r="M255" s="22" t="s">
        <v>1187</v>
      </c>
      <c r="N255" s="2" t="s">
        <v>1316</v>
      </c>
      <c r="O255" s="2" t="s">
        <v>1188</v>
      </c>
      <c r="P255" s="2" t="s">
        <v>64</v>
      </c>
      <c r="Q255" s="2" t="s">
        <v>64</v>
      </c>
      <c r="R255" s="2" t="s">
        <v>63</v>
      </c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2" t="s">
        <v>52</v>
      </c>
      <c r="AW255" s="2" t="s">
        <v>1320</v>
      </c>
      <c r="AX255" s="2" t="s">
        <v>52</v>
      </c>
      <c r="AY255" s="2" t="s">
        <v>52</v>
      </c>
      <c r="AZ255" s="2" t="s">
        <v>52</v>
      </c>
    </row>
    <row r="256" spans="1:52" ht="30" customHeight="1" x14ac:dyDescent="0.3">
      <c r="A256" s="22" t="s">
        <v>730</v>
      </c>
      <c r="B256" s="22" t="s">
        <v>1190</v>
      </c>
      <c r="C256" s="22" t="s">
        <v>97</v>
      </c>
      <c r="D256" s="23">
        <v>1.1000000000000001</v>
      </c>
      <c r="E256" s="25">
        <f>단가대비표!O22</f>
        <v>0</v>
      </c>
      <c r="F256" s="28">
        <f>TRUNC(E256*D256,1)</f>
        <v>0</v>
      </c>
      <c r="G256" s="25">
        <f>단가대비표!P22</f>
        <v>0</v>
      </c>
      <c r="H256" s="28">
        <f>TRUNC(G256*D256,1)</f>
        <v>0</v>
      </c>
      <c r="I256" s="25">
        <f>단가대비표!V22</f>
        <v>0</v>
      </c>
      <c r="J256" s="28">
        <f>TRUNC(I256*D256,1)</f>
        <v>0</v>
      </c>
      <c r="K256" s="25">
        <f t="shared" si="41"/>
        <v>0</v>
      </c>
      <c r="L256" s="28">
        <f t="shared" si="41"/>
        <v>0</v>
      </c>
      <c r="M256" s="22" t="s">
        <v>1191</v>
      </c>
      <c r="N256" s="2" t="s">
        <v>1316</v>
      </c>
      <c r="O256" s="2" t="s">
        <v>1192</v>
      </c>
      <c r="P256" s="2" t="s">
        <v>64</v>
      </c>
      <c r="Q256" s="2" t="s">
        <v>64</v>
      </c>
      <c r="R256" s="2" t="s">
        <v>63</v>
      </c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2" t="s">
        <v>52</v>
      </c>
      <c r="AW256" s="2" t="s">
        <v>1321</v>
      </c>
      <c r="AX256" s="2" t="s">
        <v>52</v>
      </c>
      <c r="AY256" s="2" t="s">
        <v>52</v>
      </c>
      <c r="AZ256" s="2" t="s">
        <v>52</v>
      </c>
    </row>
    <row r="257" spans="1:52" ht="30" customHeight="1" x14ac:dyDescent="0.3">
      <c r="A257" s="22" t="s">
        <v>1053</v>
      </c>
      <c r="B257" s="22" t="s">
        <v>880</v>
      </c>
      <c r="C257" s="22" t="s">
        <v>881</v>
      </c>
      <c r="D257" s="23">
        <v>0.66</v>
      </c>
      <c r="E257" s="25">
        <f>단가대비표!O157</f>
        <v>0</v>
      </c>
      <c r="F257" s="28">
        <f>TRUNC(E257*D257,1)</f>
        <v>0</v>
      </c>
      <c r="G257" s="25">
        <f>단가대비표!P157</f>
        <v>0</v>
      </c>
      <c r="H257" s="28">
        <f>TRUNC(G257*D257,1)</f>
        <v>0</v>
      </c>
      <c r="I257" s="25">
        <f>단가대비표!V157</f>
        <v>0</v>
      </c>
      <c r="J257" s="28">
        <f>TRUNC(I257*D257,1)</f>
        <v>0</v>
      </c>
      <c r="K257" s="25">
        <f t="shared" si="41"/>
        <v>0</v>
      </c>
      <c r="L257" s="28">
        <f t="shared" si="41"/>
        <v>0</v>
      </c>
      <c r="M257" s="22" t="s">
        <v>1120</v>
      </c>
      <c r="N257" s="2" t="s">
        <v>1316</v>
      </c>
      <c r="O257" s="2" t="s">
        <v>1054</v>
      </c>
      <c r="P257" s="2" t="s">
        <v>64</v>
      </c>
      <c r="Q257" s="2" t="s">
        <v>64</v>
      </c>
      <c r="R257" s="2" t="s">
        <v>63</v>
      </c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2" t="s">
        <v>52</v>
      </c>
      <c r="AW257" s="2" t="s">
        <v>1322</v>
      </c>
      <c r="AX257" s="2" t="s">
        <v>52</v>
      </c>
      <c r="AY257" s="2" t="s">
        <v>52</v>
      </c>
      <c r="AZ257" s="2" t="s">
        <v>52</v>
      </c>
    </row>
    <row r="258" spans="1:52" ht="30" customHeight="1" x14ac:dyDescent="0.3">
      <c r="A258" s="22" t="s">
        <v>885</v>
      </c>
      <c r="B258" s="22" t="s">
        <v>52</v>
      </c>
      <c r="C258" s="22" t="s">
        <v>52</v>
      </c>
      <c r="D258" s="23"/>
      <c r="E258" s="25"/>
      <c r="F258" s="28">
        <f>TRUNC(SUMIF(N255:N257, N254, F255:F257),0)</f>
        <v>0</v>
      </c>
      <c r="G258" s="25"/>
      <c r="H258" s="28">
        <f>TRUNC(SUMIF(N255:N257, N254, H255:H257),0)</f>
        <v>0</v>
      </c>
      <c r="I258" s="25"/>
      <c r="J258" s="28">
        <f>TRUNC(SUMIF(N255:N257, N254, J255:J257),0)</f>
        <v>0</v>
      </c>
      <c r="K258" s="25"/>
      <c r="L258" s="28">
        <f>F258+H258+J258</f>
        <v>0</v>
      </c>
      <c r="M258" s="22" t="s">
        <v>52</v>
      </c>
      <c r="N258" s="2" t="s">
        <v>92</v>
      </c>
      <c r="O258" s="2" t="s">
        <v>92</v>
      </c>
      <c r="P258" s="2" t="s">
        <v>52</v>
      </c>
      <c r="Q258" s="2" t="s">
        <v>52</v>
      </c>
      <c r="R258" s="2" t="s">
        <v>52</v>
      </c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2" t="s">
        <v>52</v>
      </c>
      <c r="AW258" s="2" t="s">
        <v>52</v>
      </c>
      <c r="AX258" s="2" t="s">
        <v>52</v>
      </c>
      <c r="AY258" s="2" t="s">
        <v>52</v>
      </c>
      <c r="AZ258" s="2" t="s">
        <v>52</v>
      </c>
    </row>
    <row r="259" spans="1:52" ht="30" customHeight="1" x14ac:dyDescent="0.3">
      <c r="A259" s="23"/>
      <c r="B259" s="23"/>
      <c r="C259" s="23"/>
      <c r="D259" s="23"/>
      <c r="E259" s="25"/>
      <c r="F259" s="28"/>
      <c r="G259" s="25"/>
      <c r="H259" s="28"/>
      <c r="I259" s="25"/>
      <c r="J259" s="28"/>
      <c r="K259" s="25"/>
      <c r="L259" s="28"/>
      <c r="M259" s="23"/>
    </row>
    <row r="260" spans="1:52" ht="30" customHeight="1" x14ac:dyDescent="0.3">
      <c r="A260" s="19" t="s">
        <v>1323</v>
      </c>
      <c r="B260" s="20"/>
      <c r="C260" s="20"/>
      <c r="D260" s="20"/>
      <c r="E260" s="24"/>
      <c r="F260" s="27"/>
      <c r="G260" s="24"/>
      <c r="H260" s="27"/>
      <c r="I260" s="24"/>
      <c r="J260" s="27"/>
      <c r="K260" s="24"/>
      <c r="L260" s="27"/>
      <c r="M260" s="21"/>
      <c r="N260" s="1" t="s">
        <v>420</v>
      </c>
    </row>
    <row r="261" spans="1:52" ht="30" customHeight="1" x14ac:dyDescent="0.3">
      <c r="A261" s="22" t="s">
        <v>1317</v>
      </c>
      <c r="B261" s="22" t="s">
        <v>1318</v>
      </c>
      <c r="C261" s="22" t="s">
        <v>97</v>
      </c>
      <c r="D261" s="23">
        <v>2.5999999999999999E-2</v>
      </c>
      <c r="E261" s="25">
        <f>일위대가목록!E40</f>
        <v>0</v>
      </c>
      <c r="F261" s="28">
        <f>TRUNC(E261*D261,1)</f>
        <v>0</v>
      </c>
      <c r="G261" s="25">
        <f>일위대가목록!F40</f>
        <v>0</v>
      </c>
      <c r="H261" s="28">
        <f>TRUNC(G261*D261,1)</f>
        <v>0</v>
      </c>
      <c r="I261" s="25">
        <f>일위대가목록!G40</f>
        <v>0</v>
      </c>
      <c r="J261" s="28">
        <f>TRUNC(I261*D261,1)</f>
        <v>0</v>
      </c>
      <c r="K261" s="25">
        <f>TRUNC(E261+G261+I261,1)</f>
        <v>0</v>
      </c>
      <c r="L261" s="28">
        <f>TRUNC(F261+H261+J261,1)</f>
        <v>0</v>
      </c>
      <c r="M261" s="22" t="s">
        <v>1319</v>
      </c>
      <c r="N261" s="2" t="s">
        <v>420</v>
      </c>
      <c r="O261" s="2" t="s">
        <v>1316</v>
      </c>
      <c r="P261" s="2" t="s">
        <v>63</v>
      </c>
      <c r="Q261" s="2" t="s">
        <v>64</v>
      </c>
      <c r="R261" s="2" t="s">
        <v>64</v>
      </c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2" t="s">
        <v>52</v>
      </c>
      <c r="AW261" s="2" t="s">
        <v>1324</v>
      </c>
      <c r="AX261" s="2" t="s">
        <v>52</v>
      </c>
      <c r="AY261" s="2" t="s">
        <v>52</v>
      </c>
      <c r="AZ261" s="2" t="s">
        <v>52</v>
      </c>
    </row>
    <row r="262" spans="1:52" ht="30" customHeight="1" x14ac:dyDescent="0.3">
      <c r="A262" s="22" t="s">
        <v>1325</v>
      </c>
      <c r="B262" s="22" t="s">
        <v>1326</v>
      </c>
      <c r="C262" s="22" t="s">
        <v>82</v>
      </c>
      <c r="D262" s="23">
        <v>1</v>
      </c>
      <c r="E262" s="25">
        <f>일위대가목록!E105</f>
        <v>0</v>
      </c>
      <c r="F262" s="28">
        <f>TRUNC(E262*D262,1)</f>
        <v>0</v>
      </c>
      <c r="G262" s="25">
        <f>일위대가목록!F105</f>
        <v>0</v>
      </c>
      <c r="H262" s="28">
        <f>TRUNC(G262*D262,1)</f>
        <v>0</v>
      </c>
      <c r="I262" s="25">
        <f>일위대가목록!G105</f>
        <v>0</v>
      </c>
      <c r="J262" s="28">
        <f>TRUNC(I262*D262,1)</f>
        <v>0</v>
      </c>
      <c r="K262" s="25">
        <f>TRUNC(E262+G262+I262,1)</f>
        <v>0</v>
      </c>
      <c r="L262" s="28">
        <f>TRUNC(F262+H262+J262,1)</f>
        <v>0</v>
      </c>
      <c r="M262" s="22" t="s">
        <v>1327</v>
      </c>
      <c r="N262" s="2" t="s">
        <v>420</v>
      </c>
      <c r="O262" s="2" t="s">
        <v>1328</v>
      </c>
      <c r="P262" s="2" t="s">
        <v>63</v>
      </c>
      <c r="Q262" s="2" t="s">
        <v>64</v>
      </c>
      <c r="R262" s="2" t="s">
        <v>64</v>
      </c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2" t="s">
        <v>52</v>
      </c>
      <c r="AW262" s="2" t="s">
        <v>1329</v>
      </c>
      <c r="AX262" s="2" t="s">
        <v>52</v>
      </c>
      <c r="AY262" s="2" t="s">
        <v>52</v>
      </c>
      <c r="AZ262" s="2" t="s">
        <v>52</v>
      </c>
    </row>
    <row r="263" spans="1:52" ht="30" customHeight="1" x14ac:dyDescent="0.3">
      <c r="A263" s="22" t="s">
        <v>885</v>
      </c>
      <c r="B263" s="22" t="s">
        <v>52</v>
      </c>
      <c r="C263" s="22" t="s">
        <v>52</v>
      </c>
      <c r="D263" s="23"/>
      <c r="E263" s="25"/>
      <c r="F263" s="28">
        <f>TRUNC(SUMIF(N261:N262, N260, F261:F262),0)</f>
        <v>0</v>
      </c>
      <c r="G263" s="25"/>
      <c r="H263" s="28">
        <f>TRUNC(SUMIF(N261:N262, N260, H261:H262),0)</f>
        <v>0</v>
      </c>
      <c r="I263" s="25"/>
      <c r="J263" s="28">
        <f>TRUNC(SUMIF(N261:N262, N260, J261:J262),0)</f>
        <v>0</v>
      </c>
      <c r="K263" s="25"/>
      <c r="L263" s="28">
        <f>F263+H263+J263</f>
        <v>0</v>
      </c>
      <c r="M263" s="22" t="s">
        <v>52</v>
      </c>
      <c r="N263" s="2" t="s">
        <v>92</v>
      </c>
      <c r="O263" s="2" t="s">
        <v>92</v>
      </c>
      <c r="P263" s="2" t="s">
        <v>52</v>
      </c>
      <c r="Q263" s="2" t="s">
        <v>52</v>
      </c>
      <c r="R263" s="2" t="s">
        <v>52</v>
      </c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2" t="s">
        <v>52</v>
      </c>
      <c r="AW263" s="2" t="s">
        <v>52</v>
      </c>
      <c r="AX263" s="2" t="s">
        <v>52</v>
      </c>
      <c r="AY263" s="2" t="s">
        <v>52</v>
      </c>
      <c r="AZ263" s="2" t="s">
        <v>52</v>
      </c>
    </row>
    <row r="264" spans="1:52" ht="30" customHeight="1" x14ac:dyDescent="0.3">
      <c r="A264" s="23"/>
      <c r="B264" s="23"/>
      <c r="C264" s="23"/>
      <c r="D264" s="23"/>
      <c r="E264" s="25"/>
      <c r="F264" s="28"/>
      <c r="G264" s="25"/>
      <c r="H264" s="28"/>
      <c r="I264" s="25"/>
      <c r="J264" s="28"/>
      <c r="K264" s="25"/>
      <c r="L264" s="28"/>
      <c r="M264" s="23"/>
    </row>
    <row r="265" spans="1:52" ht="30" customHeight="1" x14ac:dyDescent="0.3">
      <c r="A265" s="19" t="s">
        <v>1330</v>
      </c>
      <c r="B265" s="20"/>
      <c r="C265" s="20"/>
      <c r="D265" s="20"/>
      <c r="E265" s="24"/>
      <c r="F265" s="27"/>
      <c r="G265" s="24"/>
      <c r="H265" s="27"/>
      <c r="I265" s="24"/>
      <c r="J265" s="27"/>
      <c r="K265" s="24"/>
      <c r="L265" s="27"/>
      <c r="M265" s="21"/>
      <c r="N265" s="1" t="s">
        <v>424</v>
      </c>
    </row>
    <row r="266" spans="1:52" ht="30" customHeight="1" x14ac:dyDescent="0.3">
      <c r="A266" s="22" t="s">
        <v>1317</v>
      </c>
      <c r="B266" s="22" t="s">
        <v>1318</v>
      </c>
      <c r="C266" s="22" t="s">
        <v>97</v>
      </c>
      <c r="D266" s="23">
        <v>3.6999999999999998E-2</v>
      </c>
      <c r="E266" s="25">
        <f>일위대가목록!E40</f>
        <v>0</v>
      </c>
      <c r="F266" s="28">
        <f>TRUNC(E266*D266,1)</f>
        <v>0</v>
      </c>
      <c r="G266" s="25">
        <f>일위대가목록!F40</f>
        <v>0</v>
      </c>
      <c r="H266" s="28">
        <f>TRUNC(G266*D266,1)</f>
        <v>0</v>
      </c>
      <c r="I266" s="25">
        <f>일위대가목록!G40</f>
        <v>0</v>
      </c>
      <c r="J266" s="28">
        <f>TRUNC(I266*D266,1)</f>
        <v>0</v>
      </c>
      <c r="K266" s="25">
        <f>TRUNC(E266+G266+I266,1)</f>
        <v>0</v>
      </c>
      <c r="L266" s="28">
        <f>TRUNC(F266+H266+J266,1)</f>
        <v>0</v>
      </c>
      <c r="M266" s="22" t="s">
        <v>1319</v>
      </c>
      <c r="N266" s="2" t="s">
        <v>424</v>
      </c>
      <c r="O266" s="2" t="s">
        <v>1316</v>
      </c>
      <c r="P266" s="2" t="s">
        <v>63</v>
      </c>
      <c r="Q266" s="2" t="s">
        <v>64</v>
      </c>
      <c r="R266" s="2" t="s">
        <v>64</v>
      </c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2" t="s">
        <v>52</v>
      </c>
      <c r="AW266" s="2" t="s">
        <v>1331</v>
      </c>
      <c r="AX266" s="2" t="s">
        <v>52</v>
      </c>
      <c r="AY266" s="2" t="s">
        <v>52</v>
      </c>
      <c r="AZ266" s="2" t="s">
        <v>52</v>
      </c>
    </row>
    <row r="267" spans="1:52" ht="30" customHeight="1" x14ac:dyDescent="0.3">
      <c r="A267" s="22" t="s">
        <v>1325</v>
      </c>
      <c r="B267" s="22" t="s">
        <v>1326</v>
      </c>
      <c r="C267" s="22" t="s">
        <v>82</v>
      </c>
      <c r="D267" s="23">
        <v>1</v>
      </c>
      <c r="E267" s="25">
        <f>일위대가목록!E105</f>
        <v>0</v>
      </c>
      <c r="F267" s="28">
        <f>TRUNC(E267*D267,1)</f>
        <v>0</v>
      </c>
      <c r="G267" s="25">
        <f>일위대가목록!F105</f>
        <v>0</v>
      </c>
      <c r="H267" s="28">
        <f>TRUNC(G267*D267,1)</f>
        <v>0</v>
      </c>
      <c r="I267" s="25">
        <f>일위대가목록!G105</f>
        <v>0</v>
      </c>
      <c r="J267" s="28">
        <f>TRUNC(I267*D267,1)</f>
        <v>0</v>
      </c>
      <c r="K267" s="25">
        <f>TRUNC(E267+G267+I267,1)</f>
        <v>0</v>
      </c>
      <c r="L267" s="28">
        <f>TRUNC(F267+H267+J267,1)</f>
        <v>0</v>
      </c>
      <c r="M267" s="22" t="s">
        <v>1327</v>
      </c>
      <c r="N267" s="2" t="s">
        <v>424</v>
      </c>
      <c r="O267" s="2" t="s">
        <v>1328</v>
      </c>
      <c r="P267" s="2" t="s">
        <v>63</v>
      </c>
      <c r="Q267" s="2" t="s">
        <v>64</v>
      </c>
      <c r="R267" s="2" t="s">
        <v>64</v>
      </c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2" t="s">
        <v>52</v>
      </c>
      <c r="AW267" s="2" t="s">
        <v>1332</v>
      </c>
      <c r="AX267" s="2" t="s">
        <v>52</v>
      </c>
      <c r="AY267" s="2" t="s">
        <v>52</v>
      </c>
      <c r="AZ267" s="2" t="s">
        <v>52</v>
      </c>
    </row>
    <row r="268" spans="1:52" ht="30" customHeight="1" x14ac:dyDescent="0.3">
      <c r="A268" s="22" t="s">
        <v>885</v>
      </c>
      <c r="B268" s="22" t="s">
        <v>52</v>
      </c>
      <c r="C268" s="22" t="s">
        <v>52</v>
      </c>
      <c r="D268" s="23"/>
      <c r="E268" s="25"/>
      <c r="F268" s="28">
        <f>TRUNC(SUMIF(N266:N267, N265, F266:F267),0)</f>
        <v>0</v>
      </c>
      <c r="G268" s="25"/>
      <c r="H268" s="28">
        <f>TRUNC(SUMIF(N266:N267, N265, H266:H267),0)</f>
        <v>0</v>
      </c>
      <c r="I268" s="25"/>
      <c r="J268" s="28">
        <f>TRUNC(SUMIF(N266:N267, N265, J266:J267),0)</f>
        <v>0</v>
      </c>
      <c r="K268" s="25"/>
      <c r="L268" s="28">
        <f>F268+H268+J268</f>
        <v>0</v>
      </c>
      <c r="M268" s="22" t="s">
        <v>52</v>
      </c>
      <c r="N268" s="2" t="s">
        <v>92</v>
      </c>
      <c r="O268" s="2" t="s">
        <v>92</v>
      </c>
      <c r="P268" s="2" t="s">
        <v>52</v>
      </c>
      <c r="Q268" s="2" t="s">
        <v>52</v>
      </c>
      <c r="R268" s="2" t="s">
        <v>52</v>
      </c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2" t="s">
        <v>52</v>
      </c>
      <c r="AW268" s="2" t="s">
        <v>52</v>
      </c>
      <c r="AX268" s="2" t="s">
        <v>52</v>
      </c>
      <c r="AY268" s="2" t="s">
        <v>52</v>
      </c>
      <c r="AZ268" s="2" t="s">
        <v>52</v>
      </c>
    </row>
    <row r="269" spans="1:52" ht="30" customHeight="1" x14ac:dyDescent="0.3">
      <c r="A269" s="23"/>
      <c r="B269" s="23"/>
      <c r="C269" s="23"/>
      <c r="D269" s="23"/>
      <c r="E269" s="25"/>
      <c r="F269" s="28"/>
      <c r="G269" s="25"/>
      <c r="H269" s="28"/>
      <c r="I269" s="25"/>
      <c r="J269" s="28"/>
      <c r="K269" s="25"/>
      <c r="L269" s="28"/>
      <c r="M269" s="23"/>
    </row>
    <row r="270" spans="1:52" ht="30" customHeight="1" x14ac:dyDescent="0.3">
      <c r="A270" s="19" t="s">
        <v>1333</v>
      </c>
      <c r="B270" s="20"/>
      <c r="C270" s="20"/>
      <c r="D270" s="20"/>
      <c r="E270" s="24"/>
      <c r="F270" s="27"/>
      <c r="G270" s="24"/>
      <c r="H270" s="27"/>
      <c r="I270" s="24"/>
      <c r="J270" s="27"/>
      <c r="K270" s="24"/>
      <c r="L270" s="27"/>
      <c r="M270" s="21"/>
      <c r="N270" s="1" t="s">
        <v>429</v>
      </c>
    </row>
    <row r="271" spans="1:52" ht="30" customHeight="1" x14ac:dyDescent="0.3">
      <c r="A271" s="22" t="s">
        <v>1335</v>
      </c>
      <c r="B271" s="22" t="s">
        <v>880</v>
      </c>
      <c r="C271" s="22" t="s">
        <v>881</v>
      </c>
      <c r="D271" s="23">
        <v>2.1000000000000001E-2</v>
      </c>
      <c r="E271" s="25">
        <f>단가대비표!O171</f>
        <v>0</v>
      </c>
      <c r="F271" s="28">
        <f>TRUNC(E271*D271,1)</f>
        <v>0</v>
      </c>
      <c r="G271" s="25">
        <f>단가대비표!P171</f>
        <v>0</v>
      </c>
      <c r="H271" s="28">
        <f>TRUNC(G271*D271,1)</f>
        <v>0</v>
      </c>
      <c r="I271" s="25">
        <f>단가대비표!V171</f>
        <v>0</v>
      </c>
      <c r="J271" s="28">
        <f>TRUNC(I271*D271,1)</f>
        <v>0</v>
      </c>
      <c r="K271" s="25">
        <f t="shared" ref="K271:L274" si="42">TRUNC(E271+G271+I271,1)</f>
        <v>0</v>
      </c>
      <c r="L271" s="28">
        <f t="shared" si="42"/>
        <v>0</v>
      </c>
      <c r="M271" s="22" t="s">
        <v>1336</v>
      </c>
      <c r="N271" s="2" t="s">
        <v>429</v>
      </c>
      <c r="O271" s="2" t="s">
        <v>1337</v>
      </c>
      <c r="P271" s="2" t="s">
        <v>64</v>
      </c>
      <c r="Q271" s="2" t="s">
        <v>64</v>
      </c>
      <c r="R271" s="2" t="s">
        <v>63</v>
      </c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2" t="s">
        <v>52</v>
      </c>
      <c r="AW271" s="2" t="s">
        <v>1338</v>
      </c>
      <c r="AX271" s="2" t="s">
        <v>52</v>
      </c>
      <c r="AY271" s="2" t="s">
        <v>52</v>
      </c>
      <c r="AZ271" s="2" t="s">
        <v>52</v>
      </c>
    </row>
    <row r="272" spans="1:52" ht="30" customHeight="1" x14ac:dyDescent="0.3">
      <c r="A272" s="22" t="s">
        <v>1053</v>
      </c>
      <c r="B272" s="22" t="s">
        <v>880</v>
      </c>
      <c r="C272" s="22" t="s">
        <v>881</v>
      </c>
      <c r="D272" s="23">
        <v>2.1000000000000001E-2</v>
      </c>
      <c r="E272" s="25">
        <f>단가대비표!O157</f>
        <v>0</v>
      </c>
      <c r="F272" s="28">
        <f>TRUNC(E272*D272,1)</f>
        <v>0</v>
      </c>
      <c r="G272" s="25">
        <f>단가대비표!P157</f>
        <v>0</v>
      </c>
      <c r="H272" s="28">
        <f>TRUNC(G272*D272,1)</f>
        <v>0</v>
      </c>
      <c r="I272" s="25">
        <f>단가대비표!V157</f>
        <v>0</v>
      </c>
      <c r="J272" s="28">
        <f>TRUNC(I272*D272,1)</f>
        <v>0</v>
      </c>
      <c r="K272" s="25">
        <f t="shared" si="42"/>
        <v>0</v>
      </c>
      <c r="L272" s="28">
        <f t="shared" si="42"/>
        <v>0</v>
      </c>
      <c r="M272" s="22" t="s">
        <v>1120</v>
      </c>
      <c r="N272" s="2" t="s">
        <v>429</v>
      </c>
      <c r="O272" s="2" t="s">
        <v>1054</v>
      </c>
      <c r="P272" s="2" t="s">
        <v>64</v>
      </c>
      <c r="Q272" s="2" t="s">
        <v>64</v>
      </c>
      <c r="R272" s="2" t="s">
        <v>63</v>
      </c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2" t="s">
        <v>52</v>
      </c>
      <c r="AW272" s="2" t="s">
        <v>1339</v>
      </c>
      <c r="AX272" s="2" t="s">
        <v>52</v>
      </c>
      <c r="AY272" s="2" t="s">
        <v>52</v>
      </c>
      <c r="AZ272" s="2" t="s">
        <v>52</v>
      </c>
    </row>
    <row r="273" spans="1:52" ht="30" customHeight="1" x14ac:dyDescent="0.3">
      <c r="A273" s="22" t="s">
        <v>724</v>
      </c>
      <c r="B273" s="22" t="s">
        <v>1186</v>
      </c>
      <c r="C273" s="22" t="s">
        <v>748</v>
      </c>
      <c r="D273" s="23">
        <v>1.43</v>
      </c>
      <c r="E273" s="25">
        <f>단가대비표!O59</f>
        <v>0</v>
      </c>
      <c r="F273" s="28">
        <f>TRUNC(E273*D273,1)</f>
        <v>0</v>
      </c>
      <c r="G273" s="25">
        <f>단가대비표!P59</f>
        <v>0</v>
      </c>
      <c r="H273" s="28">
        <f>TRUNC(G273*D273,1)</f>
        <v>0</v>
      </c>
      <c r="I273" s="25">
        <f>단가대비표!V59</f>
        <v>0</v>
      </c>
      <c r="J273" s="28">
        <f>TRUNC(I273*D273,1)</f>
        <v>0</v>
      </c>
      <c r="K273" s="25">
        <f t="shared" si="42"/>
        <v>0</v>
      </c>
      <c r="L273" s="28">
        <f t="shared" si="42"/>
        <v>0</v>
      </c>
      <c r="M273" s="22" t="s">
        <v>1187</v>
      </c>
      <c r="N273" s="2" t="s">
        <v>429</v>
      </c>
      <c r="O273" s="2" t="s">
        <v>1188</v>
      </c>
      <c r="P273" s="2" t="s">
        <v>64</v>
      </c>
      <c r="Q273" s="2" t="s">
        <v>64</v>
      </c>
      <c r="R273" s="2" t="s">
        <v>63</v>
      </c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2" t="s">
        <v>52</v>
      </c>
      <c r="AW273" s="2" t="s">
        <v>1340</v>
      </c>
      <c r="AX273" s="2" t="s">
        <v>52</v>
      </c>
      <c r="AY273" s="2" t="s">
        <v>52</v>
      </c>
      <c r="AZ273" s="2" t="s">
        <v>52</v>
      </c>
    </row>
    <row r="274" spans="1:52" ht="30" customHeight="1" x14ac:dyDescent="0.3">
      <c r="A274" s="22" t="s">
        <v>1341</v>
      </c>
      <c r="B274" s="22" t="s">
        <v>1342</v>
      </c>
      <c r="C274" s="22" t="s">
        <v>1343</v>
      </c>
      <c r="D274" s="23">
        <v>2.27</v>
      </c>
      <c r="E274" s="25">
        <f>단가대비표!O32</f>
        <v>0</v>
      </c>
      <c r="F274" s="28">
        <f>TRUNC(E274*D274,1)</f>
        <v>0</v>
      </c>
      <c r="G274" s="25">
        <f>단가대비표!P32</f>
        <v>0</v>
      </c>
      <c r="H274" s="28">
        <f>TRUNC(G274*D274,1)</f>
        <v>0</v>
      </c>
      <c r="I274" s="25">
        <f>단가대비표!V32</f>
        <v>0</v>
      </c>
      <c r="J274" s="28">
        <f>TRUNC(I274*D274,1)</f>
        <v>0</v>
      </c>
      <c r="K274" s="25">
        <f t="shared" si="42"/>
        <v>0</v>
      </c>
      <c r="L274" s="28">
        <f t="shared" si="42"/>
        <v>0</v>
      </c>
      <c r="M274" s="22" t="s">
        <v>1344</v>
      </c>
      <c r="N274" s="2" t="s">
        <v>429</v>
      </c>
      <c r="O274" s="2" t="s">
        <v>1345</v>
      </c>
      <c r="P274" s="2" t="s">
        <v>64</v>
      </c>
      <c r="Q274" s="2" t="s">
        <v>64</v>
      </c>
      <c r="R274" s="2" t="s">
        <v>63</v>
      </c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2" t="s">
        <v>52</v>
      </c>
      <c r="AW274" s="2" t="s">
        <v>1346</v>
      </c>
      <c r="AX274" s="2" t="s">
        <v>52</v>
      </c>
      <c r="AY274" s="2" t="s">
        <v>52</v>
      </c>
      <c r="AZ274" s="2" t="s">
        <v>52</v>
      </c>
    </row>
    <row r="275" spans="1:52" ht="30" customHeight="1" x14ac:dyDescent="0.3">
      <c r="A275" s="22" t="s">
        <v>885</v>
      </c>
      <c r="B275" s="22" t="s">
        <v>52</v>
      </c>
      <c r="C275" s="22" t="s">
        <v>52</v>
      </c>
      <c r="D275" s="23"/>
      <c r="E275" s="25"/>
      <c r="F275" s="28">
        <f>TRUNC(SUMIF(N271:N274, N270, F271:F274),0)</f>
        <v>0</v>
      </c>
      <c r="G275" s="25"/>
      <c r="H275" s="28">
        <f>TRUNC(SUMIF(N271:N274, N270, H271:H274),0)</f>
        <v>0</v>
      </c>
      <c r="I275" s="25"/>
      <c r="J275" s="28">
        <f>TRUNC(SUMIF(N271:N274, N270, J271:J274),0)</f>
        <v>0</v>
      </c>
      <c r="K275" s="25"/>
      <c r="L275" s="28">
        <f>F275+H275+J275</f>
        <v>0</v>
      </c>
      <c r="M275" s="22" t="s">
        <v>52</v>
      </c>
      <c r="N275" s="2" t="s">
        <v>92</v>
      </c>
      <c r="O275" s="2" t="s">
        <v>92</v>
      </c>
      <c r="P275" s="2" t="s">
        <v>52</v>
      </c>
      <c r="Q275" s="2" t="s">
        <v>52</v>
      </c>
      <c r="R275" s="2" t="s">
        <v>52</v>
      </c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2" t="s">
        <v>52</v>
      </c>
      <c r="AW275" s="2" t="s">
        <v>52</v>
      </c>
      <c r="AX275" s="2" t="s">
        <v>52</v>
      </c>
      <c r="AY275" s="2" t="s">
        <v>52</v>
      </c>
      <c r="AZ275" s="2" t="s">
        <v>52</v>
      </c>
    </row>
    <row r="276" spans="1:52" ht="30" customHeight="1" x14ac:dyDescent="0.3">
      <c r="A276" s="23"/>
      <c r="B276" s="23"/>
      <c r="C276" s="23"/>
      <c r="D276" s="23"/>
      <c r="E276" s="25"/>
      <c r="F276" s="28"/>
      <c r="G276" s="25"/>
      <c r="H276" s="28"/>
      <c r="I276" s="25"/>
      <c r="J276" s="28"/>
      <c r="K276" s="25"/>
      <c r="L276" s="28"/>
      <c r="M276" s="23"/>
    </row>
    <row r="277" spans="1:52" ht="30" customHeight="1" x14ac:dyDescent="0.3">
      <c r="A277" s="19" t="s">
        <v>1347</v>
      </c>
      <c r="B277" s="20"/>
      <c r="C277" s="20"/>
      <c r="D277" s="20"/>
      <c r="E277" s="24"/>
      <c r="F277" s="27"/>
      <c r="G277" s="24"/>
      <c r="H277" s="27"/>
      <c r="I277" s="24"/>
      <c r="J277" s="27"/>
      <c r="K277" s="24"/>
      <c r="L277" s="27"/>
      <c r="M277" s="21"/>
      <c r="N277" s="1" t="s">
        <v>1348</v>
      </c>
    </row>
    <row r="278" spans="1:52" ht="30" customHeight="1" x14ac:dyDescent="0.3">
      <c r="A278" s="22" t="s">
        <v>1335</v>
      </c>
      <c r="B278" s="22" t="s">
        <v>880</v>
      </c>
      <c r="C278" s="22" t="s">
        <v>881</v>
      </c>
      <c r="D278" s="23">
        <v>2.4E-2</v>
      </c>
      <c r="E278" s="25">
        <f>단가대비표!O171</f>
        <v>0</v>
      </c>
      <c r="F278" s="28">
        <f>TRUNC(E278*D278,1)</f>
        <v>0</v>
      </c>
      <c r="G278" s="25">
        <f>단가대비표!P171</f>
        <v>0</v>
      </c>
      <c r="H278" s="28">
        <f>TRUNC(G278*D278,1)</f>
        <v>0</v>
      </c>
      <c r="I278" s="25">
        <f>단가대비표!V171</f>
        <v>0</v>
      </c>
      <c r="J278" s="28">
        <f>TRUNC(I278*D278,1)</f>
        <v>0</v>
      </c>
      <c r="K278" s="25">
        <f>TRUNC(E278+G278+I278,1)</f>
        <v>0</v>
      </c>
      <c r="L278" s="28">
        <f>TRUNC(F278+H278+J278,1)</f>
        <v>0</v>
      </c>
      <c r="M278" s="22" t="s">
        <v>1336</v>
      </c>
      <c r="N278" s="2" t="s">
        <v>1348</v>
      </c>
      <c r="O278" s="2" t="s">
        <v>1337</v>
      </c>
      <c r="P278" s="2" t="s">
        <v>64</v>
      </c>
      <c r="Q278" s="2" t="s">
        <v>64</v>
      </c>
      <c r="R278" s="2" t="s">
        <v>63</v>
      </c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2" t="s">
        <v>52</v>
      </c>
      <c r="AW278" s="2" t="s">
        <v>1352</v>
      </c>
      <c r="AX278" s="2" t="s">
        <v>52</v>
      </c>
      <c r="AY278" s="2" t="s">
        <v>52</v>
      </c>
      <c r="AZ278" s="2" t="s">
        <v>52</v>
      </c>
    </row>
    <row r="279" spans="1:52" ht="30" customHeight="1" x14ac:dyDescent="0.3">
      <c r="A279" s="22" t="s">
        <v>885</v>
      </c>
      <c r="B279" s="22" t="s">
        <v>52</v>
      </c>
      <c r="C279" s="22" t="s">
        <v>52</v>
      </c>
      <c r="D279" s="23"/>
      <c r="E279" s="25"/>
      <c r="F279" s="28">
        <f>TRUNC(SUMIF(N278:N278, N277, F278:F278),0)</f>
        <v>0</v>
      </c>
      <c r="G279" s="25"/>
      <c r="H279" s="28">
        <f>TRUNC(SUMIF(N278:N278, N277, H278:H278),0)</f>
        <v>0</v>
      </c>
      <c r="I279" s="25"/>
      <c r="J279" s="28">
        <f>TRUNC(SUMIF(N278:N278, N277, J278:J278),0)</f>
        <v>0</v>
      </c>
      <c r="K279" s="25"/>
      <c r="L279" s="28">
        <f>F279+H279+J279</f>
        <v>0</v>
      </c>
      <c r="M279" s="22" t="s">
        <v>52</v>
      </c>
      <c r="N279" s="2" t="s">
        <v>92</v>
      </c>
      <c r="O279" s="2" t="s">
        <v>92</v>
      </c>
      <c r="P279" s="2" t="s">
        <v>52</v>
      </c>
      <c r="Q279" s="2" t="s">
        <v>52</v>
      </c>
      <c r="R279" s="2" t="s">
        <v>52</v>
      </c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2" t="s">
        <v>52</v>
      </c>
      <c r="AW279" s="2" t="s">
        <v>52</v>
      </c>
      <c r="AX279" s="2" t="s">
        <v>52</v>
      </c>
      <c r="AY279" s="2" t="s">
        <v>52</v>
      </c>
      <c r="AZ279" s="2" t="s">
        <v>52</v>
      </c>
    </row>
    <row r="280" spans="1:52" ht="30" customHeight="1" x14ac:dyDescent="0.3">
      <c r="A280" s="23"/>
      <c r="B280" s="23"/>
      <c r="C280" s="23"/>
      <c r="D280" s="23"/>
      <c r="E280" s="25"/>
      <c r="F280" s="28"/>
      <c r="G280" s="25"/>
      <c r="H280" s="28"/>
      <c r="I280" s="25"/>
      <c r="J280" s="28"/>
      <c r="K280" s="25"/>
      <c r="L280" s="28"/>
      <c r="M280" s="23"/>
    </row>
    <row r="281" spans="1:52" ht="30" customHeight="1" x14ac:dyDescent="0.3">
      <c r="A281" s="19" t="s">
        <v>1353</v>
      </c>
      <c r="B281" s="20"/>
      <c r="C281" s="20"/>
      <c r="D281" s="20"/>
      <c r="E281" s="24"/>
      <c r="F281" s="27"/>
      <c r="G281" s="24"/>
      <c r="H281" s="27"/>
      <c r="I281" s="24"/>
      <c r="J281" s="27"/>
      <c r="K281" s="24"/>
      <c r="L281" s="27"/>
      <c r="M281" s="21"/>
      <c r="N281" s="1" t="s">
        <v>304</v>
      </c>
    </row>
    <row r="282" spans="1:52" ht="30" customHeight="1" x14ac:dyDescent="0.3">
      <c r="A282" s="22" t="s">
        <v>1354</v>
      </c>
      <c r="B282" s="22" t="s">
        <v>1355</v>
      </c>
      <c r="C282" s="22" t="s">
        <v>60</v>
      </c>
      <c r="D282" s="23">
        <v>1</v>
      </c>
      <c r="E282" s="25">
        <f>단가대비표!O71</f>
        <v>0</v>
      </c>
      <c r="F282" s="28">
        <f>TRUNC(E282*D282,1)</f>
        <v>0</v>
      </c>
      <c r="G282" s="25">
        <f>단가대비표!P71</f>
        <v>0</v>
      </c>
      <c r="H282" s="28">
        <f>TRUNC(G282*D282,1)</f>
        <v>0</v>
      </c>
      <c r="I282" s="25">
        <f>단가대비표!V71</f>
        <v>0</v>
      </c>
      <c r="J282" s="28">
        <f>TRUNC(I282*D282,1)</f>
        <v>0</v>
      </c>
      <c r="K282" s="25">
        <f>TRUNC(E282+G282+I282,1)</f>
        <v>0</v>
      </c>
      <c r="L282" s="28">
        <f>TRUNC(F282+H282+J282,1)</f>
        <v>0</v>
      </c>
      <c r="M282" s="22" t="s">
        <v>1356</v>
      </c>
      <c r="N282" s="2" t="s">
        <v>304</v>
      </c>
      <c r="O282" s="2" t="s">
        <v>1357</v>
      </c>
      <c r="P282" s="2" t="s">
        <v>64</v>
      </c>
      <c r="Q282" s="2" t="s">
        <v>64</v>
      </c>
      <c r="R282" s="2" t="s">
        <v>63</v>
      </c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2" t="s">
        <v>52</v>
      </c>
      <c r="AW282" s="2" t="s">
        <v>1358</v>
      </c>
      <c r="AX282" s="2" t="s">
        <v>52</v>
      </c>
      <c r="AY282" s="2" t="s">
        <v>52</v>
      </c>
      <c r="AZ282" s="2" t="s">
        <v>52</v>
      </c>
    </row>
    <row r="283" spans="1:52" ht="30" customHeight="1" x14ac:dyDescent="0.3">
      <c r="A283" s="22" t="s">
        <v>1349</v>
      </c>
      <c r="B283" s="22" t="s">
        <v>511</v>
      </c>
      <c r="C283" s="22" t="s">
        <v>60</v>
      </c>
      <c r="D283" s="23">
        <v>1</v>
      </c>
      <c r="E283" s="25">
        <f>일위대가목록!E44</f>
        <v>0</v>
      </c>
      <c r="F283" s="28">
        <f>TRUNC(E283*D283,1)</f>
        <v>0</v>
      </c>
      <c r="G283" s="25">
        <f>일위대가목록!F44</f>
        <v>0</v>
      </c>
      <c r="H283" s="28">
        <f>TRUNC(G283*D283,1)</f>
        <v>0</v>
      </c>
      <c r="I283" s="25">
        <f>일위대가목록!G44</f>
        <v>0</v>
      </c>
      <c r="J283" s="28">
        <f>TRUNC(I283*D283,1)</f>
        <v>0</v>
      </c>
      <c r="K283" s="25">
        <f>TRUNC(E283+G283+I283,1)</f>
        <v>0</v>
      </c>
      <c r="L283" s="28">
        <f>TRUNC(F283+H283+J283,1)</f>
        <v>0</v>
      </c>
      <c r="M283" s="22" t="s">
        <v>1350</v>
      </c>
      <c r="N283" s="2" t="s">
        <v>304</v>
      </c>
      <c r="O283" s="2" t="s">
        <v>1348</v>
      </c>
      <c r="P283" s="2" t="s">
        <v>63</v>
      </c>
      <c r="Q283" s="2" t="s">
        <v>64</v>
      </c>
      <c r="R283" s="2" t="s">
        <v>64</v>
      </c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2" t="s">
        <v>52</v>
      </c>
      <c r="AW283" s="2" t="s">
        <v>1359</v>
      </c>
      <c r="AX283" s="2" t="s">
        <v>52</v>
      </c>
      <c r="AY283" s="2" t="s">
        <v>52</v>
      </c>
      <c r="AZ283" s="2" t="s">
        <v>52</v>
      </c>
    </row>
    <row r="284" spans="1:52" ht="30" customHeight="1" x14ac:dyDescent="0.3">
      <c r="A284" s="22" t="s">
        <v>885</v>
      </c>
      <c r="B284" s="22" t="s">
        <v>52</v>
      </c>
      <c r="C284" s="22" t="s">
        <v>52</v>
      </c>
      <c r="D284" s="23"/>
      <c r="E284" s="25"/>
      <c r="F284" s="28">
        <f>TRUNC(SUMIF(N282:N283, N281, F282:F283),0)</f>
        <v>0</v>
      </c>
      <c r="G284" s="25"/>
      <c r="H284" s="28">
        <f>TRUNC(SUMIF(N282:N283, N281, H282:H283),0)</f>
        <v>0</v>
      </c>
      <c r="I284" s="25"/>
      <c r="J284" s="28">
        <f>TRUNC(SUMIF(N282:N283, N281, J282:J283),0)</f>
        <v>0</v>
      </c>
      <c r="K284" s="25"/>
      <c r="L284" s="28">
        <f>F284+H284+J284</f>
        <v>0</v>
      </c>
      <c r="M284" s="22" t="s">
        <v>52</v>
      </c>
      <c r="N284" s="2" t="s">
        <v>92</v>
      </c>
      <c r="O284" s="2" t="s">
        <v>92</v>
      </c>
      <c r="P284" s="2" t="s">
        <v>52</v>
      </c>
      <c r="Q284" s="2" t="s">
        <v>52</v>
      </c>
      <c r="R284" s="2" t="s">
        <v>52</v>
      </c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2" t="s">
        <v>52</v>
      </c>
      <c r="AW284" s="2" t="s">
        <v>52</v>
      </c>
      <c r="AX284" s="2" t="s">
        <v>52</v>
      </c>
      <c r="AY284" s="2" t="s">
        <v>52</v>
      </c>
      <c r="AZ284" s="2" t="s">
        <v>52</v>
      </c>
    </row>
    <row r="285" spans="1:52" ht="30" customHeight="1" x14ac:dyDescent="0.3">
      <c r="A285" s="23"/>
      <c r="B285" s="23"/>
      <c r="C285" s="23"/>
      <c r="D285" s="23"/>
      <c r="E285" s="25"/>
      <c r="F285" s="28"/>
      <c r="G285" s="25"/>
      <c r="H285" s="28"/>
      <c r="I285" s="25"/>
      <c r="J285" s="28"/>
      <c r="K285" s="25"/>
      <c r="L285" s="28"/>
      <c r="M285" s="23"/>
    </row>
    <row r="286" spans="1:52" ht="30" customHeight="1" x14ac:dyDescent="0.3">
      <c r="A286" s="19" t="s">
        <v>1360</v>
      </c>
      <c r="B286" s="20"/>
      <c r="C286" s="20"/>
      <c r="D286" s="20"/>
      <c r="E286" s="24"/>
      <c r="F286" s="27"/>
      <c r="G286" s="24"/>
      <c r="H286" s="27"/>
      <c r="I286" s="24"/>
      <c r="J286" s="27"/>
      <c r="K286" s="24"/>
      <c r="L286" s="27"/>
      <c r="M286" s="21"/>
      <c r="N286" s="1" t="s">
        <v>309</v>
      </c>
    </row>
    <row r="287" spans="1:52" ht="30" customHeight="1" x14ac:dyDescent="0.3">
      <c r="A287" s="22" t="s">
        <v>1361</v>
      </c>
      <c r="B287" s="22" t="s">
        <v>1362</v>
      </c>
      <c r="C287" s="22" t="s">
        <v>748</v>
      </c>
      <c r="D287" s="23">
        <v>3.9584999999999999</v>
      </c>
      <c r="E287" s="25">
        <f>단가대비표!O42</f>
        <v>0</v>
      </c>
      <c r="F287" s="28">
        <f t="shared" ref="F287:F293" si="43">TRUNC(E287*D287,1)</f>
        <v>0</v>
      </c>
      <c r="G287" s="25">
        <f>단가대비표!P42</f>
        <v>0</v>
      </c>
      <c r="H287" s="28">
        <f t="shared" ref="H287:H293" si="44">TRUNC(G287*D287,1)</f>
        <v>0</v>
      </c>
      <c r="I287" s="25">
        <f>단가대비표!V42</f>
        <v>0</v>
      </c>
      <c r="J287" s="28">
        <f t="shared" ref="J287:J293" si="45">TRUNC(I287*D287,1)</f>
        <v>0</v>
      </c>
      <c r="K287" s="25">
        <f t="shared" ref="K287:L293" si="46">TRUNC(E287+G287+I287,1)</f>
        <v>0</v>
      </c>
      <c r="L287" s="28">
        <f t="shared" si="46"/>
        <v>0</v>
      </c>
      <c r="M287" s="22" t="s">
        <v>1363</v>
      </c>
      <c r="N287" s="2" t="s">
        <v>309</v>
      </c>
      <c r="O287" s="2" t="s">
        <v>1364</v>
      </c>
      <c r="P287" s="2" t="s">
        <v>64</v>
      </c>
      <c r="Q287" s="2" t="s">
        <v>64</v>
      </c>
      <c r="R287" s="2" t="s">
        <v>63</v>
      </c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2" t="s">
        <v>52</v>
      </c>
      <c r="AW287" s="2" t="s">
        <v>1365</v>
      </c>
      <c r="AX287" s="2" t="s">
        <v>52</v>
      </c>
      <c r="AY287" s="2" t="s">
        <v>52</v>
      </c>
      <c r="AZ287" s="2" t="s">
        <v>52</v>
      </c>
    </row>
    <row r="288" spans="1:52" ht="30" customHeight="1" x14ac:dyDescent="0.3">
      <c r="A288" s="22" t="s">
        <v>1366</v>
      </c>
      <c r="B288" s="22" t="s">
        <v>1367</v>
      </c>
      <c r="C288" s="22" t="s">
        <v>748</v>
      </c>
      <c r="D288" s="23">
        <v>3.77</v>
      </c>
      <c r="E288" s="25">
        <f>일위대가목록!E67</f>
        <v>0</v>
      </c>
      <c r="F288" s="28">
        <f t="shared" si="43"/>
        <v>0</v>
      </c>
      <c r="G288" s="25">
        <f>일위대가목록!F67</f>
        <v>0</v>
      </c>
      <c r="H288" s="28">
        <f t="shared" si="44"/>
        <v>0</v>
      </c>
      <c r="I288" s="25">
        <f>일위대가목록!G67</f>
        <v>0</v>
      </c>
      <c r="J288" s="28">
        <f t="shared" si="45"/>
        <v>0</v>
      </c>
      <c r="K288" s="25">
        <f t="shared" si="46"/>
        <v>0</v>
      </c>
      <c r="L288" s="28">
        <f t="shared" si="46"/>
        <v>0</v>
      </c>
      <c r="M288" s="22" t="s">
        <v>1368</v>
      </c>
      <c r="N288" s="2" t="s">
        <v>309</v>
      </c>
      <c r="O288" s="2" t="s">
        <v>1369</v>
      </c>
      <c r="P288" s="2" t="s">
        <v>63</v>
      </c>
      <c r="Q288" s="2" t="s">
        <v>64</v>
      </c>
      <c r="R288" s="2" t="s">
        <v>64</v>
      </c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2" t="s">
        <v>52</v>
      </c>
      <c r="AW288" s="2" t="s">
        <v>1370</v>
      </c>
      <c r="AX288" s="2" t="s">
        <v>52</v>
      </c>
      <c r="AY288" s="2" t="s">
        <v>52</v>
      </c>
      <c r="AZ288" s="2" t="s">
        <v>52</v>
      </c>
    </row>
    <row r="289" spans="1:52" ht="30" customHeight="1" x14ac:dyDescent="0.3">
      <c r="A289" s="22" t="s">
        <v>1371</v>
      </c>
      <c r="B289" s="22" t="s">
        <v>1372</v>
      </c>
      <c r="C289" s="22" t="s">
        <v>82</v>
      </c>
      <c r="D289" s="23">
        <v>0.1</v>
      </c>
      <c r="E289" s="25">
        <f>일위대가목록!E117</f>
        <v>0</v>
      </c>
      <c r="F289" s="28">
        <f t="shared" si="43"/>
        <v>0</v>
      </c>
      <c r="G289" s="25">
        <f>일위대가목록!F117</f>
        <v>0</v>
      </c>
      <c r="H289" s="28">
        <f t="shared" si="44"/>
        <v>0</v>
      </c>
      <c r="I289" s="25">
        <f>일위대가목록!G117</f>
        <v>0</v>
      </c>
      <c r="J289" s="28">
        <f t="shared" si="45"/>
        <v>0</v>
      </c>
      <c r="K289" s="25">
        <f t="shared" si="46"/>
        <v>0</v>
      </c>
      <c r="L289" s="28">
        <f t="shared" si="46"/>
        <v>0</v>
      </c>
      <c r="M289" s="22" t="s">
        <v>1373</v>
      </c>
      <c r="N289" s="2" t="s">
        <v>309</v>
      </c>
      <c r="O289" s="2" t="s">
        <v>1374</v>
      </c>
      <c r="P289" s="2" t="s">
        <v>63</v>
      </c>
      <c r="Q289" s="2" t="s">
        <v>64</v>
      </c>
      <c r="R289" s="2" t="s">
        <v>64</v>
      </c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2" t="s">
        <v>52</v>
      </c>
      <c r="AW289" s="2" t="s">
        <v>1375</v>
      </c>
      <c r="AX289" s="2" t="s">
        <v>52</v>
      </c>
      <c r="AY289" s="2" t="s">
        <v>52</v>
      </c>
      <c r="AZ289" s="2" t="s">
        <v>52</v>
      </c>
    </row>
    <row r="290" spans="1:52" ht="30" customHeight="1" x14ac:dyDescent="0.3">
      <c r="A290" s="22" t="s">
        <v>1376</v>
      </c>
      <c r="B290" s="22" t="s">
        <v>1377</v>
      </c>
      <c r="C290" s="22" t="s">
        <v>82</v>
      </c>
      <c r="D290" s="23">
        <v>0.1</v>
      </c>
      <c r="E290" s="25">
        <f>일위대가목록!E123</f>
        <v>0</v>
      </c>
      <c r="F290" s="28">
        <f t="shared" si="43"/>
        <v>0</v>
      </c>
      <c r="G290" s="25">
        <f>일위대가목록!F123</f>
        <v>0</v>
      </c>
      <c r="H290" s="28">
        <f t="shared" si="44"/>
        <v>0</v>
      </c>
      <c r="I290" s="25">
        <f>일위대가목록!G123</f>
        <v>0</v>
      </c>
      <c r="J290" s="28">
        <f t="shared" si="45"/>
        <v>0</v>
      </c>
      <c r="K290" s="25">
        <f t="shared" si="46"/>
        <v>0</v>
      </c>
      <c r="L290" s="28">
        <f t="shared" si="46"/>
        <v>0</v>
      </c>
      <c r="M290" s="22" t="s">
        <v>1378</v>
      </c>
      <c r="N290" s="2" t="s">
        <v>309</v>
      </c>
      <c r="O290" s="2" t="s">
        <v>1379</v>
      </c>
      <c r="P290" s="2" t="s">
        <v>63</v>
      </c>
      <c r="Q290" s="2" t="s">
        <v>64</v>
      </c>
      <c r="R290" s="2" t="s">
        <v>64</v>
      </c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2" t="s">
        <v>52</v>
      </c>
      <c r="AW290" s="2" t="s">
        <v>1380</v>
      </c>
      <c r="AX290" s="2" t="s">
        <v>52</v>
      </c>
      <c r="AY290" s="2" t="s">
        <v>52</v>
      </c>
      <c r="AZ290" s="2" t="s">
        <v>52</v>
      </c>
    </row>
    <row r="291" spans="1:52" ht="30" customHeight="1" x14ac:dyDescent="0.3">
      <c r="A291" s="22" t="s">
        <v>755</v>
      </c>
      <c r="B291" s="22" t="s">
        <v>747</v>
      </c>
      <c r="C291" s="22" t="s">
        <v>748</v>
      </c>
      <c r="D291" s="23">
        <v>-0.13200000000000001</v>
      </c>
      <c r="E291" s="25">
        <f>단가대비표!O28</f>
        <v>0</v>
      </c>
      <c r="F291" s="28">
        <f t="shared" si="43"/>
        <v>0</v>
      </c>
      <c r="G291" s="25">
        <f>단가대비표!P28</f>
        <v>0</v>
      </c>
      <c r="H291" s="28">
        <f t="shared" si="44"/>
        <v>0</v>
      </c>
      <c r="I291" s="25">
        <f>단가대비표!V28</f>
        <v>0</v>
      </c>
      <c r="J291" s="28">
        <f t="shared" si="45"/>
        <v>0</v>
      </c>
      <c r="K291" s="25">
        <f t="shared" si="46"/>
        <v>0</v>
      </c>
      <c r="L291" s="28">
        <f t="shared" si="46"/>
        <v>0</v>
      </c>
      <c r="M291" s="22" t="s">
        <v>756</v>
      </c>
      <c r="N291" s="2" t="s">
        <v>309</v>
      </c>
      <c r="O291" s="2" t="s">
        <v>757</v>
      </c>
      <c r="P291" s="2" t="s">
        <v>64</v>
      </c>
      <c r="Q291" s="2" t="s">
        <v>64</v>
      </c>
      <c r="R291" s="2" t="s">
        <v>63</v>
      </c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2" t="s">
        <v>52</v>
      </c>
      <c r="AW291" s="2" t="s">
        <v>1381</v>
      </c>
      <c r="AX291" s="2" t="s">
        <v>52</v>
      </c>
      <c r="AY291" s="2" t="s">
        <v>52</v>
      </c>
      <c r="AZ291" s="2" t="s">
        <v>52</v>
      </c>
    </row>
    <row r="292" spans="1:52" ht="30" customHeight="1" x14ac:dyDescent="0.3">
      <c r="A292" s="22" t="s">
        <v>1382</v>
      </c>
      <c r="B292" s="22" t="s">
        <v>1383</v>
      </c>
      <c r="C292" s="22" t="s">
        <v>82</v>
      </c>
      <c r="D292" s="23">
        <v>0.1</v>
      </c>
      <c r="E292" s="25">
        <f>일위대가목록!E116</f>
        <v>0</v>
      </c>
      <c r="F292" s="28">
        <f t="shared" si="43"/>
        <v>0</v>
      </c>
      <c r="G292" s="25">
        <f>일위대가목록!F116</f>
        <v>0</v>
      </c>
      <c r="H292" s="28">
        <f t="shared" si="44"/>
        <v>0</v>
      </c>
      <c r="I292" s="25">
        <f>일위대가목록!G116</f>
        <v>0</v>
      </c>
      <c r="J292" s="28">
        <f t="shared" si="45"/>
        <v>0</v>
      </c>
      <c r="K292" s="25">
        <f t="shared" si="46"/>
        <v>0</v>
      </c>
      <c r="L292" s="28">
        <f t="shared" si="46"/>
        <v>0</v>
      </c>
      <c r="M292" s="22" t="s">
        <v>1384</v>
      </c>
      <c r="N292" s="2" t="s">
        <v>309</v>
      </c>
      <c r="O292" s="2" t="s">
        <v>1385</v>
      </c>
      <c r="P292" s="2" t="s">
        <v>63</v>
      </c>
      <c r="Q292" s="2" t="s">
        <v>64</v>
      </c>
      <c r="R292" s="2" t="s">
        <v>64</v>
      </c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2" t="s">
        <v>52</v>
      </c>
      <c r="AW292" s="2" t="s">
        <v>1386</v>
      </c>
      <c r="AX292" s="2" t="s">
        <v>52</v>
      </c>
      <c r="AY292" s="2" t="s">
        <v>52</v>
      </c>
      <c r="AZ292" s="2" t="s">
        <v>52</v>
      </c>
    </row>
    <row r="293" spans="1:52" ht="30" customHeight="1" x14ac:dyDescent="0.3">
      <c r="A293" s="22" t="s">
        <v>1387</v>
      </c>
      <c r="B293" s="22" t="s">
        <v>1388</v>
      </c>
      <c r="C293" s="22" t="s">
        <v>82</v>
      </c>
      <c r="D293" s="23">
        <v>0.1</v>
      </c>
      <c r="E293" s="25">
        <f>일위대가목록!E120</f>
        <v>0</v>
      </c>
      <c r="F293" s="28">
        <f t="shared" si="43"/>
        <v>0</v>
      </c>
      <c r="G293" s="25">
        <f>일위대가목록!F120</f>
        <v>0</v>
      </c>
      <c r="H293" s="28">
        <f t="shared" si="44"/>
        <v>0</v>
      </c>
      <c r="I293" s="25">
        <f>일위대가목록!G120</f>
        <v>0</v>
      </c>
      <c r="J293" s="28">
        <f t="shared" si="45"/>
        <v>0</v>
      </c>
      <c r="K293" s="25">
        <f t="shared" si="46"/>
        <v>0</v>
      </c>
      <c r="L293" s="28">
        <f t="shared" si="46"/>
        <v>0</v>
      </c>
      <c r="M293" s="22" t="s">
        <v>1389</v>
      </c>
      <c r="N293" s="2" t="s">
        <v>309</v>
      </c>
      <c r="O293" s="2" t="s">
        <v>1390</v>
      </c>
      <c r="P293" s="2" t="s">
        <v>63</v>
      </c>
      <c r="Q293" s="2" t="s">
        <v>64</v>
      </c>
      <c r="R293" s="2" t="s">
        <v>64</v>
      </c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2" t="s">
        <v>52</v>
      </c>
      <c r="AW293" s="2" t="s">
        <v>1391</v>
      </c>
      <c r="AX293" s="2" t="s">
        <v>52</v>
      </c>
      <c r="AY293" s="2" t="s">
        <v>52</v>
      </c>
      <c r="AZ293" s="2" t="s">
        <v>52</v>
      </c>
    </row>
    <row r="294" spans="1:52" ht="30" customHeight="1" x14ac:dyDescent="0.3">
      <c r="A294" s="22" t="s">
        <v>885</v>
      </c>
      <c r="B294" s="22" t="s">
        <v>52</v>
      </c>
      <c r="C294" s="22" t="s">
        <v>52</v>
      </c>
      <c r="D294" s="23"/>
      <c r="E294" s="25"/>
      <c r="F294" s="28">
        <f>TRUNC(SUMIF(N287:N293, N286, F287:F293),0)</f>
        <v>0</v>
      </c>
      <c r="G294" s="25"/>
      <c r="H294" s="28">
        <f>TRUNC(SUMIF(N287:N293, N286, H287:H293),0)</f>
        <v>0</v>
      </c>
      <c r="I294" s="25"/>
      <c r="J294" s="28">
        <f>TRUNC(SUMIF(N287:N293, N286, J287:J293),0)</f>
        <v>0</v>
      </c>
      <c r="K294" s="25"/>
      <c r="L294" s="28">
        <f>F294+H294+J294</f>
        <v>0</v>
      </c>
      <c r="M294" s="22" t="s">
        <v>52</v>
      </c>
      <c r="N294" s="2" t="s">
        <v>92</v>
      </c>
      <c r="O294" s="2" t="s">
        <v>92</v>
      </c>
      <c r="P294" s="2" t="s">
        <v>52</v>
      </c>
      <c r="Q294" s="2" t="s">
        <v>52</v>
      </c>
      <c r="R294" s="2" t="s">
        <v>52</v>
      </c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2" t="s">
        <v>52</v>
      </c>
      <c r="AW294" s="2" t="s">
        <v>52</v>
      </c>
      <c r="AX294" s="2" t="s">
        <v>52</v>
      </c>
      <c r="AY294" s="2" t="s">
        <v>52</v>
      </c>
      <c r="AZ294" s="2" t="s">
        <v>52</v>
      </c>
    </row>
    <row r="295" spans="1:52" ht="30" customHeight="1" x14ac:dyDescent="0.3">
      <c r="A295" s="23"/>
      <c r="B295" s="23"/>
      <c r="C295" s="23"/>
      <c r="D295" s="23"/>
      <c r="E295" s="25"/>
      <c r="F295" s="28"/>
      <c r="G295" s="25"/>
      <c r="H295" s="28"/>
      <c r="I295" s="25"/>
      <c r="J295" s="28"/>
      <c r="K295" s="25"/>
      <c r="L295" s="28"/>
      <c r="M295" s="23"/>
    </row>
    <row r="296" spans="1:52" ht="30" customHeight="1" x14ac:dyDescent="0.3">
      <c r="A296" s="19" t="s">
        <v>1392</v>
      </c>
      <c r="B296" s="20"/>
      <c r="C296" s="20"/>
      <c r="D296" s="20"/>
      <c r="E296" s="24"/>
      <c r="F296" s="27"/>
      <c r="G296" s="24"/>
      <c r="H296" s="27"/>
      <c r="I296" s="24"/>
      <c r="J296" s="27"/>
      <c r="K296" s="24"/>
      <c r="L296" s="27"/>
      <c r="M296" s="21"/>
      <c r="N296" s="1" t="s">
        <v>1393</v>
      </c>
    </row>
    <row r="297" spans="1:52" ht="30" customHeight="1" x14ac:dyDescent="0.3">
      <c r="A297" s="22" t="s">
        <v>1398</v>
      </c>
      <c r="B297" s="22" t="s">
        <v>880</v>
      </c>
      <c r="C297" s="22" t="s">
        <v>881</v>
      </c>
      <c r="D297" s="23">
        <v>1.0999999999999999E-2</v>
      </c>
      <c r="E297" s="25">
        <f>단가대비표!O170</f>
        <v>0</v>
      </c>
      <c r="F297" s="28">
        <f>TRUNC(E297*D297,1)</f>
        <v>0</v>
      </c>
      <c r="G297" s="25">
        <f>단가대비표!P170</f>
        <v>0</v>
      </c>
      <c r="H297" s="28">
        <f>TRUNC(G297*D297,1)</f>
        <v>0</v>
      </c>
      <c r="I297" s="25">
        <f>단가대비표!V170</f>
        <v>0</v>
      </c>
      <c r="J297" s="28">
        <f>TRUNC(I297*D297,1)</f>
        <v>0</v>
      </c>
      <c r="K297" s="25">
        <f t="shared" ref="K297:L299" si="47">TRUNC(E297+G297+I297,1)</f>
        <v>0</v>
      </c>
      <c r="L297" s="28">
        <f t="shared" si="47"/>
        <v>0</v>
      </c>
      <c r="M297" s="22" t="s">
        <v>1399</v>
      </c>
      <c r="N297" s="2" t="s">
        <v>1393</v>
      </c>
      <c r="O297" s="2" t="s">
        <v>1400</v>
      </c>
      <c r="P297" s="2" t="s">
        <v>64</v>
      </c>
      <c r="Q297" s="2" t="s">
        <v>64</v>
      </c>
      <c r="R297" s="2" t="s">
        <v>63</v>
      </c>
      <c r="S297" s="3"/>
      <c r="T297" s="3"/>
      <c r="U297" s="3"/>
      <c r="V297" s="3">
        <v>1</v>
      </c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2" t="s">
        <v>52</v>
      </c>
      <c r="AW297" s="2" t="s">
        <v>1401</v>
      </c>
      <c r="AX297" s="2" t="s">
        <v>52</v>
      </c>
      <c r="AY297" s="2" t="s">
        <v>52</v>
      </c>
      <c r="AZ297" s="2" t="s">
        <v>52</v>
      </c>
    </row>
    <row r="298" spans="1:52" ht="30" customHeight="1" x14ac:dyDescent="0.3">
      <c r="A298" s="22" t="s">
        <v>1053</v>
      </c>
      <c r="B298" s="22" t="s">
        <v>880</v>
      </c>
      <c r="C298" s="22" t="s">
        <v>881</v>
      </c>
      <c r="D298" s="23">
        <v>5.0000000000000001E-3</v>
      </c>
      <c r="E298" s="25">
        <f>단가대비표!O157</f>
        <v>0</v>
      </c>
      <c r="F298" s="28">
        <f>TRUNC(E298*D298,1)</f>
        <v>0</v>
      </c>
      <c r="G298" s="25">
        <f>단가대비표!P157</f>
        <v>0</v>
      </c>
      <c r="H298" s="28">
        <f>TRUNC(G298*D298,1)</f>
        <v>0</v>
      </c>
      <c r="I298" s="25">
        <f>단가대비표!V157</f>
        <v>0</v>
      </c>
      <c r="J298" s="28">
        <f>TRUNC(I298*D298,1)</f>
        <v>0</v>
      </c>
      <c r="K298" s="25">
        <f t="shared" si="47"/>
        <v>0</v>
      </c>
      <c r="L298" s="28">
        <f t="shared" si="47"/>
        <v>0</v>
      </c>
      <c r="M298" s="22" t="s">
        <v>1120</v>
      </c>
      <c r="N298" s="2" t="s">
        <v>1393</v>
      </c>
      <c r="O298" s="2" t="s">
        <v>1054</v>
      </c>
      <c r="P298" s="2" t="s">
        <v>64</v>
      </c>
      <c r="Q298" s="2" t="s">
        <v>64</v>
      </c>
      <c r="R298" s="2" t="s">
        <v>63</v>
      </c>
      <c r="S298" s="3"/>
      <c r="T298" s="3"/>
      <c r="U298" s="3"/>
      <c r="V298" s="3">
        <v>1</v>
      </c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2" t="s">
        <v>52</v>
      </c>
      <c r="AW298" s="2" t="s">
        <v>1402</v>
      </c>
      <c r="AX298" s="2" t="s">
        <v>52</v>
      </c>
      <c r="AY298" s="2" t="s">
        <v>52</v>
      </c>
      <c r="AZ298" s="2" t="s">
        <v>52</v>
      </c>
    </row>
    <row r="299" spans="1:52" ht="30" customHeight="1" x14ac:dyDescent="0.3">
      <c r="A299" s="22" t="s">
        <v>1056</v>
      </c>
      <c r="B299" s="22" t="s">
        <v>1267</v>
      </c>
      <c r="C299" s="22" t="s">
        <v>458</v>
      </c>
      <c r="D299" s="23">
        <v>1</v>
      </c>
      <c r="E299" s="25">
        <v>0</v>
      </c>
      <c r="F299" s="28">
        <f>TRUNC(E299*D299,1)</f>
        <v>0</v>
      </c>
      <c r="G299" s="25">
        <v>0</v>
      </c>
      <c r="H299" s="28">
        <f>TRUNC(G299*D299,1)</f>
        <v>0</v>
      </c>
      <c r="I299" s="25">
        <f>TRUNC(SUMIF(V297:V299, RIGHTB(O299, 1), H297:H299)*U299, 2)</f>
        <v>0</v>
      </c>
      <c r="J299" s="28">
        <f>TRUNC(I299*D299,1)</f>
        <v>0</v>
      </c>
      <c r="K299" s="25">
        <f t="shared" si="47"/>
        <v>0</v>
      </c>
      <c r="L299" s="28">
        <f t="shared" si="47"/>
        <v>0</v>
      </c>
      <c r="M299" s="22" t="s">
        <v>52</v>
      </c>
      <c r="N299" s="2" t="s">
        <v>1393</v>
      </c>
      <c r="O299" s="2" t="s">
        <v>877</v>
      </c>
      <c r="P299" s="2" t="s">
        <v>64</v>
      </c>
      <c r="Q299" s="2" t="s">
        <v>64</v>
      </c>
      <c r="R299" s="2" t="s">
        <v>64</v>
      </c>
      <c r="S299" s="3">
        <v>1</v>
      </c>
      <c r="T299" s="3">
        <v>2</v>
      </c>
      <c r="U299" s="3">
        <v>0.02</v>
      </c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2" t="s">
        <v>52</v>
      </c>
      <c r="AW299" s="2" t="s">
        <v>1403</v>
      </c>
      <c r="AX299" s="2" t="s">
        <v>52</v>
      </c>
      <c r="AY299" s="2" t="s">
        <v>52</v>
      </c>
      <c r="AZ299" s="2" t="s">
        <v>52</v>
      </c>
    </row>
    <row r="300" spans="1:52" ht="30" customHeight="1" x14ac:dyDescent="0.3">
      <c r="A300" s="22" t="s">
        <v>885</v>
      </c>
      <c r="B300" s="22" t="s">
        <v>52</v>
      </c>
      <c r="C300" s="22" t="s">
        <v>52</v>
      </c>
      <c r="D300" s="23"/>
      <c r="E300" s="25"/>
      <c r="F300" s="28">
        <f>TRUNC(SUMIF(N297:N299, N296, F297:F299),0)</f>
        <v>0</v>
      </c>
      <c r="G300" s="25"/>
      <c r="H300" s="28">
        <f>TRUNC(SUMIF(N297:N299, N296, H297:H299),0)</f>
        <v>0</v>
      </c>
      <c r="I300" s="25"/>
      <c r="J300" s="28">
        <f>TRUNC(SUMIF(N297:N299, N296, J297:J299),0)</f>
        <v>0</v>
      </c>
      <c r="K300" s="25"/>
      <c r="L300" s="28">
        <f>F300+H300+J300</f>
        <v>0</v>
      </c>
      <c r="M300" s="22" t="s">
        <v>52</v>
      </c>
      <c r="N300" s="2" t="s">
        <v>92</v>
      </c>
      <c r="O300" s="2" t="s">
        <v>92</v>
      </c>
      <c r="P300" s="2" t="s">
        <v>52</v>
      </c>
      <c r="Q300" s="2" t="s">
        <v>52</v>
      </c>
      <c r="R300" s="2" t="s">
        <v>52</v>
      </c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2" t="s">
        <v>52</v>
      </c>
      <c r="AW300" s="2" t="s">
        <v>52</v>
      </c>
      <c r="AX300" s="2" t="s">
        <v>52</v>
      </c>
      <c r="AY300" s="2" t="s">
        <v>52</v>
      </c>
      <c r="AZ300" s="2" t="s">
        <v>52</v>
      </c>
    </row>
    <row r="301" spans="1:52" ht="30" customHeight="1" x14ac:dyDescent="0.3">
      <c r="A301" s="23"/>
      <c r="B301" s="23"/>
      <c r="C301" s="23"/>
      <c r="D301" s="23"/>
      <c r="E301" s="25"/>
      <c r="F301" s="28"/>
      <c r="G301" s="25"/>
      <c r="H301" s="28"/>
      <c r="I301" s="25"/>
      <c r="J301" s="28"/>
      <c r="K301" s="25"/>
      <c r="L301" s="28"/>
      <c r="M301" s="23"/>
    </row>
    <row r="302" spans="1:52" ht="30" customHeight="1" x14ac:dyDescent="0.3">
      <c r="A302" s="19" t="s">
        <v>1404</v>
      </c>
      <c r="B302" s="20"/>
      <c r="C302" s="20"/>
      <c r="D302" s="20"/>
      <c r="E302" s="24"/>
      <c r="F302" s="27"/>
      <c r="G302" s="24"/>
      <c r="H302" s="27"/>
      <c r="I302" s="24"/>
      <c r="J302" s="27"/>
      <c r="K302" s="24"/>
      <c r="L302" s="27"/>
      <c r="M302" s="21"/>
      <c r="N302" s="1" t="s">
        <v>1405</v>
      </c>
    </row>
    <row r="303" spans="1:52" ht="30" customHeight="1" x14ac:dyDescent="0.3">
      <c r="A303" s="22" t="s">
        <v>1398</v>
      </c>
      <c r="B303" s="22" t="s">
        <v>880</v>
      </c>
      <c r="C303" s="22" t="s">
        <v>881</v>
      </c>
      <c r="D303" s="23">
        <v>0.02</v>
      </c>
      <c r="E303" s="25">
        <f>단가대비표!O170</f>
        <v>0</v>
      </c>
      <c r="F303" s="28">
        <f>TRUNC(E303*D303,1)</f>
        <v>0</v>
      </c>
      <c r="G303" s="25">
        <f>단가대비표!P170</f>
        <v>0</v>
      </c>
      <c r="H303" s="28">
        <f>TRUNC(G303*D303,1)</f>
        <v>0</v>
      </c>
      <c r="I303" s="25">
        <f>단가대비표!V170</f>
        <v>0</v>
      </c>
      <c r="J303" s="28">
        <f>TRUNC(I303*D303,1)</f>
        <v>0</v>
      </c>
      <c r="K303" s="25">
        <f t="shared" ref="K303:L305" si="48">TRUNC(E303+G303+I303,1)</f>
        <v>0</v>
      </c>
      <c r="L303" s="28">
        <f t="shared" si="48"/>
        <v>0</v>
      </c>
      <c r="M303" s="22" t="s">
        <v>1399</v>
      </c>
      <c r="N303" s="2" t="s">
        <v>1405</v>
      </c>
      <c r="O303" s="2" t="s">
        <v>1400</v>
      </c>
      <c r="P303" s="2" t="s">
        <v>64</v>
      </c>
      <c r="Q303" s="2" t="s">
        <v>64</v>
      </c>
      <c r="R303" s="2" t="s">
        <v>63</v>
      </c>
      <c r="S303" s="3"/>
      <c r="T303" s="3"/>
      <c r="U303" s="3"/>
      <c r="V303" s="3">
        <v>1</v>
      </c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2" t="s">
        <v>52</v>
      </c>
      <c r="AW303" s="2" t="s">
        <v>1410</v>
      </c>
      <c r="AX303" s="2" t="s">
        <v>52</v>
      </c>
      <c r="AY303" s="2" t="s">
        <v>52</v>
      </c>
      <c r="AZ303" s="2" t="s">
        <v>52</v>
      </c>
    </row>
    <row r="304" spans="1:52" ht="30" customHeight="1" x14ac:dyDescent="0.3">
      <c r="A304" s="22" t="s">
        <v>1053</v>
      </c>
      <c r="B304" s="22" t="s">
        <v>880</v>
      </c>
      <c r="C304" s="22" t="s">
        <v>881</v>
      </c>
      <c r="D304" s="23">
        <v>1.2E-2</v>
      </c>
      <c r="E304" s="25">
        <f>단가대비표!O157</f>
        <v>0</v>
      </c>
      <c r="F304" s="28">
        <f>TRUNC(E304*D304,1)</f>
        <v>0</v>
      </c>
      <c r="G304" s="25">
        <f>단가대비표!P157</f>
        <v>0</v>
      </c>
      <c r="H304" s="28">
        <f>TRUNC(G304*D304,1)</f>
        <v>0</v>
      </c>
      <c r="I304" s="25">
        <f>단가대비표!V157</f>
        <v>0</v>
      </c>
      <c r="J304" s="28">
        <f>TRUNC(I304*D304,1)</f>
        <v>0</v>
      </c>
      <c r="K304" s="25">
        <f t="shared" si="48"/>
        <v>0</v>
      </c>
      <c r="L304" s="28">
        <f t="shared" si="48"/>
        <v>0</v>
      </c>
      <c r="M304" s="22" t="s">
        <v>1120</v>
      </c>
      <c r="N304" s="2" t="s">
        <v>1405</v>
      </c>
      <c r="O304" s="2" t="s">
        <v>1054</v>
      </c>
      <c r="P304" s="2" t="s">
        <v>64</v>
      </c>
      <c r="Q304" s="2" t="s">
        <v>64</v>
      </c>
      <c r="R304" s="2" t="s">
        <v>63</v>
      </c>
      <c r="S304" s="3"/>
      <c r="T304" s="3"/>
      <c r="U304" s="3"/>
      <c r="V304" s="3">
        <v>1</v>
      </c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2" t="s">
        <v>52</v>
      </c>
      <c r="AW304" s="2" t="s">
        <v>1411</v>
      </c>
      <c r="AX304" s="2" t="s">
        <v>52</v>
      </c>
      <c r="AY304" s="2" t="s">
        <v>52</v>
      </c>
      <c r="AZ304" s="2" t="s">
        <v>52</v>
      </c>
    </row>
    <row r="305" spans="1:52" ht="30" customHeight="1" x14ac:dyDescent="0.3">
      <c r="A305" s="22" t="s">
        <v>1056</v>
      </c>
      <c r="B305" s="22" t="s">
        <v>1267</v>
      </c>
      <c r="C305" s="22" t="s">
        <v>458</v>
      </c>
      <c r="D305" s="23">
        <v>1</v>
      </c>
      <c r="E305" s="25">
        <v>0</v>
      </c>
      <c r="F305" s="28">
        <f>TRUNC(E305*D305,1)</f>
        <v>0</v>
      </c>
      <c r="G305" s="25">
        <v>0</v>
      </c>
      <c r="H305" s="28">
        <f>TRUNC(G305*D305,1)</f>
        <v>0</v>
      </c>
      <c r="I305" s="25">
        <f>TRUNC(SUMIF(V303:V305, RIGHTB(O305, 1), H303:H305)*U305, 2)</f>
        <v>0</v>
      </c>
      <c r="J305" s="28">
        <f>TRUNC(I305*D305,1)</f>
        <v>0</v>
      </c>
      <c r="K305" s="25">
        <f t="shared" si="48"/>
        <v>0</v>
      </c>
      <c r="L305" s="28">
        <f t="shared" si="48"/>
        <v>0</v>
      </c>
      <c r="M305" s="22" t="s">
        <v>52</v>
      </c>
      <c r="N305" s="2" t="s">
        <v>1405</v>
      </c>
      <c r="O305" s="2" t="s">
        <v>877</v>
      </c>
      <c r="P305" s="2" t="s">
        <v>64</v>
      </c>
      <c r="Q305" s="2" t="s">
        <v>64</v>
      </c>
      <c r="R305" s="2" t="s">
        <v>64</v>
      </c>
      <c r="S305" s="3">
        <v>1</v>
      </c>
      <c r="T305" s="3">
        <v>2</v>
      </c>
      <c r="U305" s="3">
        <v>0.02</v>
      </c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2" t="s">
        <v>52</v>
      </c>
      <c r="AW305" s="2" t="s">
        <v>1412</v>
      </c>
      <c r="AX305" s="2" t="s">
        <v>52</v>
      </c>
      <c r="AY305" s="2" t="s">
        <v>52</v>
      </c>
      <c r="AZ305" s="2" t="s">
        <v>52</v>
      </c>
    </row>
    <row r="306" spans="1:52" ht="30" customHeight="1" x14ac:dyDescent="0.3">
      <c r="A306" s="22" t="s">
        <v>885</v>
      </c>
      <c r="B306" s="22" t="s">
        <v>52</v>
      </c>
      <c r="C306" s="22" t="s">
        <v>52</v>
      </c>
      <c r="D306" s="23"/>
      <c r="E306" s="25"/>
      <c r="F306" s="28">
        <f>TRUNC(SUMIF(N303:N305, N302, F303:F305),0)</f>
        <v>0</v>
      </c>
      <c r="G306" s="25"/>
      <c r="H306" s="28">
        <f>TRUNC(SUMIF(N303:N305, N302, H303:H305),0)</f>
        <v>0</v>
      </c>
      <c r="I306" s="25"/>
      <c r="J306" s="28">
        <f>TRUNC(SUMIF(N303:N305, N302, J303:J305),0)</f>
        <v>0</v>
      </c>
      <c r="K306" s="25"/>
      <c r="L306" s="28">
        <f>F306+H306+J306</f>
        <v>0</v>
      </c>
      <c r="M306" s="22" t="s">
        <v>52</v>
      </c>
      <c r="N306" s="2" t="s">
        <v>92</v>
      </c>
      <c r="O306" s="2" t="s">
        <v>92</v>
      </c>
      <c r="P306" s="2" t="s">
        <v>52</v>
      </c>
      <c r="Q306" s="2" t="s">
        <v>52</v>
      </c>
      <c r="R306" s="2" t="s">
        <v>52</v>
      </c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2" t="s">
        <v>52</v>
      </c>
      <c r="AW306" s="2" t="s">
        <v>52</v>
      </c>
      <c r="AX306" s="2" t="s">
        <v>52</v>
      </c>
      <c r="AY306" s="2" t="s">
        <v>52</v>
      </c>
      <c r="AZ306" s="2" t="s">
        <v>52</v>
      </c>
    </row>
    <row r="307" spans="1:52" ht="30" customHeight="1" x14ac:dyDescent="0.3">
      <c r="A307" s="23"/>
      <c r="B307" s="23"/>
      <c r="C307" s="23"/>
      <c r="D307" s="23"/>
      <c r="E307" s="25"/>
      <c r="F307" s="28"/>
      <c r="G307" s="25"/>
      <c r="H307" s="28"/>
      <c r="I307" s="25"/>
      <c r="J307" s="28"/>
      <c r="K307" s="25"/>
      <c r="L307" s="28"/>
      <c r="M307" s="23"/>
    </row>
    <row r="308" spans="1:52" ht="30" customHeight="1" x14ac:dyDescent="0.3">
      <c r="A308" s="19" t="s">
        <v>1413</v>
      </c>
      <c r="B308" s="20"/>
      <c r="C308" s="20"/>
      <c r="D308" s="20"/>
      <c r="E308" s="24"/>
      <c r="F308" s="27"/>
      <c r="G308" s="24"/>
      <c r="H308" s="27"/>
      <c r="I308" s="24"/>
      <c r="J308" s="27"/>
      <c r="K308" s="24"/>
      <c r="L308" s="27"/>
      <c r="M308" s="21"/>
      <c r="N308" s="1" t="s">
        <v>269</v>
      </c>
    </row>
    <row r="309" spans="1:52" ht="30" customHeight="1" x14ac:dyDescent="0.3">
      <c r="A309" s="22" t="s">
        <v>1414</v>
      </c>
      <c r="B309" s="22" t="s">
        <v>1415</v>
      </c>
      <c r="C309" s="22" t="s">
        <v>82</v>
      </c>
      <c r="D309" s="23">
        <v>1</v>
      </c>
      <c r="E309" s="25">
        <f>일위대가목록!E56</f>
        <v>0</v>
      </c>
      <c r="F309" s="28">
        <f t="shared" ref="F309:F314" si="49">TRUNC(E309*D309,1)</f>
        <v>0</v>
      </c>
      <c r="G309" s="25">
        <f>일위대가목록!F56</f>
        <v>0</v>
      </c>
      <c r="H309" s="28">
        <f t="shared" ref="H309:H314" si="50">TRUNC(G309*D309,1)</f>
        <v>0</v>
      </c>
      <c r="I309" s="25">
        <f>일위대가목록!G56</f>
        <v>0</v>
      </c>
      <c r="J309" s="28">
        <f t="shared" ref="J309:J314" si="51">TRUNC(I309*D309,1)</f>
        <v>0</v>
      </c>
      <c r="K309" s="25">
        <f t="shared" ref="K309:L314" si="52">TRUNC(E309+G309+I309,1)</f>
        <v>0</v>
      </c>
      <c r="L309" s="28">
        <f t="shared" si="52"/>
        <v>0</v>
      </c>
      <c r="M309" s="22" t="s">
        <v>1416</v>
      </c>
      <c r="N309" s="2" t="s">
        <v>269</v>
      </c>
      <c r="O309" s="2" t="s">
        <v>1417</v>
      </c>
      <c r="P309" s="2" t="s">
        <v>63</v>
      </c>
      <c r="Q309" s="2" t="s">
        <v>64</v>
      </c>
      <c r="R309" s="2" t="s">
        <v>64</v>
      </c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2" t="s">
        <v>52</v>
      </c>
      <c r="AW309" s="2" t="s">
        <v>1418</v>
      </c>
      <c r="AX309" s="2" t="s">
        <v>52</v>
      </c>
      <c r="AY309" s="2" t="s">
        <v>52</v>
      </c>
      <c r="AZ309" s="2" t="s">
        <v>52</v>
      </c>
    </row>
    <row r="310" spans="1:52" ht="30" customHeight="1" x14ac:dyDescent="0.3">
      <c r="A310" s="22" t="s">
        <v>1394</v>
      </c>
      <c r="B310" s="22" t="s">
        <v>1395</v>
      </c>
      <c r="C310" s="22" t="s">
        <v>82</v>
      </c>
      <c r="D310" s="23">
        <v>1</v>
      </c>
      <c r="E310" s="25">
        <f>일위대가목록!E47</f>
        <v>0</v>
      </c>
      <c r="F310" s="28">
        <f t="shared" si="49"/>
        <v>0</v>
      </c>
      <c r="G310" s="25">
        <f>일위대가목록!F47</f>
        <v>0</v>
      </c>
      <c r="H310" s="28">
        <f t="shared" si="50"/>
        <v>0</v>
      </c>
      <c r="I310" s="25">
        <f>일위대가목록!G47</f>
        <v>0</v>
      </c>
      <c r="J310" s="28">
        <f t="shared" si="51"/>
        <v>0</v>
      </c>
      <c r="K310" s="25">
        <f t="shared" si="52"/>
        <v>0</v>
      </c>
      <c r="L310" s="28">
        <f t="shared" si="52"/>
        <v>0</v>
      </c>
      <c r="M310" s="22" t="s">
        <v>1396</v>
      </c>
      <c r="N310" s="2" t="s">
        <v>269</v>
      </c>
      <c r="O310" s="2" t="s">
        <v>1393</v>
      </c>
      <c r="P310" s="2" t="s">
        <v>63</v>
      </c>
      <c r="Q310" s="2" t="s">
        <v>64</v>
      </c>
      <c r="R310" s="2" t="s">
        <v>64</v>
      </c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2" t="s">
        <v>52</v>
      </c>
      <c r="AW310" s="2" t="s">
        <v>1419</v>
      </c>
      <c r="AX310" s="2" t="s">
        <v>52</v>
      </c>
      <c r="AY310" s="2" t="s">
        <v>52</v>
      </c>
      <c r="AZ310" s="2" t="s">
        <v>52</v>
      </c>
    </row>
    <row r="311" spans="1:52" ht="30" customHeight="1" x14ac:dyDescent="0.3">
      <c r="A311" s="22" t="s">
        <v>1420</v>
      </c>
      <c r="B311" s="22" t="s">
        <v>1421</v>
      </c>
      <c r="C311" s="22" t="s">
        <v>748</v>
      </c>
      <c r="D311" s="23">
        <v>3.9</v>
      </c>
      <c r="E311" s="25">
        <f>단가대비표!O36</f>
        <v>0</v>
      </c>
      <c r="F311" s="28">
        <f t="shared" si="49"/>
        <v>0</v>
      </c>
      <c r="G311" s="25">
        <f>단가대비표!P36</f>
        <v>0</v>
      </c>
      <c r="H311" s="28">
        <f t="shared" si="50"/>
        <v>0</v>
      </c>
      <c r="I311" s="25">
        <f>단가대비표!V36</f>
        <v>0</v>
      </c>
      <c r="J311" s="28">
        <f t="shared" si="51"/>
        <v>0</v>
      </c>
      <c r="K311" s="25">
        <f t="shared" si="52"/>
        <v>0</v>
      </c>
      <c r="L311" s="28">
        <f t="shared" si="52"/>
        <v>0</v>
      </c>
      <c r="M311" s="22" t="s">
        <v>1422</v>
      </c>
      <c r="N311" s="2" t="s">
        <v>269</v>
      </c>
      <c r="O311" s="2" t="s">
        <v>1423</v>
      </c>
      <c r="P311" s="2" t="s">
        <v>64</v>
      </c>
      <c r="Q311" s="2" t="s">
        <v>64</v>
      </c>
      <c r="R311" s="2" t="s">
        <v>63</v>
      </c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2" t="s">
        <v>52</v>
      </c>
      <c r="AW311" s="2" t="s">
        <v>1424</v>
      </c>
      <c r="AX311" s="2" t="s">
        <v>52</v>
      </c>
      <c r="AY311" s="2" t="s">
        <v>52</v>
      </c>
      <c r="AZ311" s="2" t="s">
        <v>52</v>
      </c>
    </row>
    <row r="312" spans="1:52" ht="30" customHeight="1" x14ac:dyDescent="0.3">
      <c r="A312" s="22" t="s">
        <v>1420</v>
      </c>
      <c r="B312" s="22" t="s">
        <v>1425</v>
      </c>
      <c r="C312" s="22" t="s">
        <v>748</v>
      </c>
      <c r="D312" s="23">
        <v>0.40200000000000002</v>
      </c>
      <c r="E312" s="25">
        <f>단가대비표!O34</f>
        <v>0</v>
      </c>
      <c r="F312" s="28">
        <f t="shared" si="49"/>
        <v>0</v>
      </c>
      <c r="G312" s="25">
        <f>단가대비표!P34</f>
        <v>0</v>
      </c>
      <c r="H312" s="28">
        <f t="shared" si="50"/>
        <v>0</v>
      </c>
      <c r="I312" s="25">
        <f>단가대비표!V34</f>
        <v>0</v>
      </c>
      <c r="J312" s="28">
        <f t="shared" si="51"/>
        <v>0</v>
      </c>
      <c r="K312" s="25">
        <f t="shared" si="52"/>
        <v>0</v>
      </c>
      <c r="L312" s="28">
        <f t="shared" si="52"/>
        <v>0</v>
      </c>
      <c r="M312" s="22" t="s">
        <v>1426</v>
      </c>
      <c r="N312" s="2" t="s">
        <v>269</v>
      </c>
      <c r="O312" s="2" t="s">
        <v>1427</v>
      </c>
      <c r="P312" s="2" t="s">
        <v>64</v>
      </c>
      <c r="Q312" s="2" t="s">
        <v>64</v>
      </c>
      <c r="R312" s="2" t="s">
        <v>63</v>
      </c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2" t="s">
        <v>52</v>
      </c>
      <c r="AW312" s="2" t="s">
        <v>1428</v>
      </c>
      <c r="AX312" s="2" t="s">
        <v>52</v>
      </c>
      <c r="AY312" s="2" t="s">
        <v>52</v>
      </c>
      <c r="AZ312" s="2" t="s">
        <v>52</v>
      </c>
    </row>
    <row r="313" spans="1:52" ht="30" customHeight="1" x14ac:dyDescent="0.3">
      <c r="A313" s="22" t="s">
        <v>1420</v>
      </c>
      <c r="B313" s="22" t="s">
        <v>1429</v>
      </c>
      <c r="C313" s="22" t="s">
        <v>748</v>
      </c>
      <c r="D313" s="23">
        <v>0.41</v>
      </c>
      <c r="E313" s="25">
        <f>단가대비표!O35</f>
        <v>0</v>
      </c>
      <c r="F313" s="28">
        <f t="shared" si="49"/>
        <v>0</v>
      </c>
      <c r="G313" s="25">
        <f>단가대비표!P35</f>
        <v>0</v>
      </c>
      <c r="H313" s="28">
        <f t="shared" si="50"/>
        <v>0</v>
      </c>
      <c r="I313" s="25">
        <f>단가대비표!V35</f>
        <v>0</v>
      </c>
      <c r="J313" s="28">
        <f t="shared" si="51"/>
        <v>0</v>
      </c>
      <c r="K313" s="25">
        <f t="shared" si="52"/>
        <v>0</v>
      </c>
      <c r="L313" s="28">
        <f t="shared" si="52"/>
        <v>0</v>
      </c>
      <c r="M313" s="22" t="s">
        <v>1430</v>
      </c>
      <c r="N313" s="2" t="s">
        <v>269</v>
      </c>
      <c r="O313" s="2" t="s">
        <v>1431</v>
      </c>
      <c r="P313" s="2" t="s">
        <v>64</v>
      </c>
      <c r="Q313" s="2" t="s">
        <v>64</v>
      </c>
      <c r="R313" s="2" t="s">
        <v>63</v>
      </c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2" t="s">
        <v>52</v>
      </c>
      <c r="AW313" s="2" t="s">
        <v>1432</v>
      </c>
      <c r="AX313" s="2" t="s">
        <v>52</v>
      </c>
      <c r="AY313" s="2" t="s">
        <v>52</v>
      </c>
      <c r="AZ313" s="2" t="s">
        <v>52</v>
      </c>
    </row>
    <row r="314" spans="1:52" ht="30" customHeight="1" x14ac:dyDescent="0.3">
      <c r="A314" s="22" t="s">
        <v>1406</v>
      </c>
      <c r="B314" s="22" t="s">
        <v>1407</v>
      </c>
      <c r="C314" s="22" t="s">
        <v>82</v>
      </c>
      <c r="D314" s="23">
        <v>2</v>
      </c>
      <c r="E314" s="25">
        <f>일위대가목록!E48</f>
        <v>0</v>
      </c>
      <c r="F314" s="28">
        <f t="shared" si="49"/>
        <v>0</v>
      </c>
      <c r="G314" s="25">
        <f>일위대가목록!F48</f>
        <v>0</v>
      </c>
      <c r="H314" s="28">
        <f t="shared" si="50"/>
        <v>0</v>
      </c>
      <c r="I314" s="25">
        <f>일위대가목록!G48</f>
        <v>0</v>
      </c>
      <c r="J314" s="28">
        <f t="shared" si="51"/>
        <v>0</v>
      </c>
      <c r="K314" s="25">
        <f t="shared" si="52"/>
        <v>0</v>
      </c>
      <c r="L314" s="28">
        <f t="shared" si="52"/>
        <v>0</v>
      </c>
      <c r="M314" s="22" t="s">
        <v>1408</v>
      </c>
      <c r="N314" s="2" t="s">
        <v>269</v>
      </c>
      <c r="O314" s="2" t="s">
        <v>1405</v>
      </c>
      <c r="P314" s="2" t="s">
        <v>63</v>
      </c>
      <c r="Q314" s="2" t="s">
        <v>64</v>
      </c>
      <c r="R314" s="2" t="s">
        <v>64</v>
      </c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2" t="s">
        <v>52</v>
      </c>
      <c r="AW314" s="2" t="s">
        <v>1433</v>
      </c>
      <c r="AX314" s="2" t="s">
        <v>52</v>
      </c>
      <c r="AY314" s="2" t="s">
        <v>52</v>
      </c>
      <c r="AZ314" s="2" t="s">
        <v>52</v>
      </c>
    </row>
    <row r="315" spans="1:52" ht="30" customHeight="1" x14ac:dyDescent="0.3">
      <c r="A315" s="22" t="s">
        <v>885</v>
      </c>
      <c r="B315" s="22" t="s">
        <v>52</v>
      </c>
      <c r="C315" s="22" t="s">
        <v>52</v>
      </c>
      <c r="D315" s="23"/>
      <c r="E315" s="25"/>
      <c r="F315" s="28">
        <f>TRUNC(SUMIF(N309:N314, N308, F309:F314),0)</f>
        <v>0</v>
      </c>
      <c r="G315" s="25"/>
      <c r="H315" s="28">
        <f>TRUNC(SUMIF(N309:N314, N308, H309:H314),0)</f>
        <v>0</v>
      </c>
      <c r="I315" s="25"/>
      <c r="J315" s="28">
        <f>TRUNC(SUMIF(N309:N314, N308, J309:J314),0)</f>
        <v>0</v>
      </c>
      <c r="K315" s="25"/>
      <c r="L315" s="28">
        <f>F315+H315+J315</f>
        <v>0</v>
      </c>
      <c r="M315" s="22" t="s">
        <v>52</v>
      </c>
      <c r="N315" s="2" t="s">
        <v>92</v>
      </c>
      <c r="O315" s="2" t="s">
        <v>92</v>
      </c>
      <c r="P315" s="2" t="s">
        <v>52</v>
      </c>
      <c r="Q315" s="2" t="s">
        <v>52</v>
      </c>
      <c r="R315" s="2" t="s">
        <v>52</v>
      </c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2" t="s">
        <v>52</v>
      </c>
      <c r="AW315" s="2" t="s">
        <v>52</v>
      </c>
      <c r="AX315" s="2" t="s">
        <v>52</v>
      </c>
      <c r="AY315" s="2" t="s">
        <v>52</v>
      </c>
      <c r="AZ315" s="2" t="s">
        <v>52</v>
      </c>
    </row>
    <row r="316" spans="1:52" ht="30" customHeight="1" x14ac:dyDescent="0.3">
      <c r="A316" s="23"/>
      <c r="B316" s="23"/>
      <c r="C316" s="23"/>
      <c r="D316" s="23"/>
      <c r="E316" s="25"/>
      <c r="F316" s="28"/>
      <c r="G316" s="25"/>
      <c r="H316" s="28"/>
      <c r="I316" s="25"/>
      <c r="J316" s="28"/>
      <c r="K316" s="25"/>
      <c r="L316" s="28"/>
      <c r="M316" s="23"/>
    </row>
    <row r="317" spans="1:52" ht="30" customHeight="1" x14ac:dyDescent="0.3">
      <c r="A317" s="19" t="s">
        <v>1434</v>
      </c>
      <c r="B317" s="20"/>
      <c r="C317" s="20"/>
      <c r="D317" s="20"/>
      <c r="E317" s="24"/>
      <c r="F317" s="27"/>
      <c r="G317" s="24"/>
      <c r="H317" s="27"/>
      <c r="I317" s="24"/>
      <c r="J317" s="27"/>
      <c r="K317" s="24"/>
      <c r="L317" s="27"/>
      <c r="M317" s="21"/>
      <c r="N317" s="1" t="s">
        <v>1435</v>
      </c>
    </row>
    <row r="318" spans="1:52" ht="30" customHeight="1" x14ac:dyDescent="0.3">
      <c r="A318" s="22" t="s">
        <v>1398</v>
      </c>
      <c r="B318" s="22" t="s">
        <v>880</v>
      </c>
      <c r="C318" s="22" t="s">
        <v>881</v>
      </c>
      <c r="D318" s="23">
        <v>1.7000000000000001E-2</v>
      </c>
      <c r="E318" s="25">
        <f>단가대비표!O170</f>
        <v>0</v>
      </c>
      <c r="F318" s="28">
        <f>TRUNC(E318*D318,1)</f>
        <v>0</v>
      </c>
      <c r="G318" s="25">
        <f>단가대비표!P170</f>
        <v>0</v>
      </c>
      <c r="H318" s="28">
        <f>TRUNC(G318*D318,1)</f>
        <v>0</v>
      </c>
      <c r="I318" s="25">
        <f>단가대비표!V170</f>
        <v>0</v>
      </c>
      <c r="J318" s="28">
        <f>TRUNC(I318*D318,1)</f>
        <v>0</v>
      </c>
      <c r="K318" s="25">
        <f t="shared" ref="K318:L320" si="53">TRUNC(E318+G318+I318,1)</f>
        <v>0</v>
      </c>
      <c r="L318" s="28">
        <f t="shared" si="53"/>
        <v>0</v>
      </c>
      <c r="M318" s="22" t="s">
        <v>1399</v>
      </c>
      <c r="N318" s="2" t="s">
        <v>1435</v>
      </c>
      <c r="O318" s="2" t="s">
        <v>1400</v>
      </c>
      <c r="P318" s="2" t="s">
        <v>64</v>
      </c>
      <c r="Q318" s="2" t="s">
        <v>64</v>
      </c>
      <c r="R318" s="2" t="s">
        <v>63</v>
      </c>
      <c r="S318" s="3"/>
      <c r="T318" s="3"/>
      <c r="U318" s="3"/>
      <c r="V318" s="3">
        <v>1</v>
      </c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2" t="s">
        <v>52</v>
      </c>
      <c r="AW318" s="2" t="s">
        <v>1440</v>
      </c>
      <c r="AX318" s="2" t="s">
        <v>52</v>
      </c>
      <c r="AY318" s="2" t="s">
        <v>52</v>
      </c>
      <c r="AZ318" s="2" t="s">
        <v>52</v>
      </c>
    </row>
    <row r="319" spans="1:52" ht="30" customHeight="1" x14ac:dyDescent="0.3">
      <c r="A319" s="22" t="s">
        <v>1053</v>
      </c>
      <c r="B319" s="22" t="s">
        <v>880</v>
      </c>
      <c r="C319" s="22" t="s">
        <v>881</v>
      </c>
      <c r="D319" s="23">
        <v>4.0000000000000001E-3</v>
      </c>
      <c r="E319" s="25">
        <f>단가대비표!O157</f>
        <v>0</v>
      </c>
      <c r="F319" s="28">
        <f>TRUNC(E319*D319,1)</f>
        <v>0</v>
      </c>
      <c r="G319" s="25">
        <f>단가대비표!P157</f>
        <v>0</v>
      </c>
      <c r="H319" s="28">
        <f>TRUNC(G319*D319,1)</f>
        <v>0</v>
      </c>
      <c r="I319" s="25">
        <f>단가대비표!V157</f>
        <v>0</v>
      </c>
      <c r="J319" s="28">
        <f>TRUNC(I319*D319,1)</f>
        <v>0</v>
      </c>
      <c r="K319" s="25">
        <f t="shared" si="53"/>
        <v>0</v>
      </c>
      <c r="L319" s="28">
        <f t="shared" si="53"/>
        <v>0</v>
      </c>
      <c r="M319" s="22" t="s">
        <v>1120</v>
      </c>
      <c r="N319" s="2" t="s">
        <v>1435</v>
      </c>
      <c r="O319" s="2" t="s">
        <v>1054</v>
      </c>
      <c r="P319" s="2" t="s">
        <v>64</v>
      </c>
      <c r="Q319" s="2" t="s">
        <v>64</v>
      </c>
      <c r="R319" s="2" t="s">
        <v>63</v>
      </c>
      <c r="S319" s="3"/>
      <c r="T319" s="3"/>
      <c r="U319" s="3"/>
      <c r="V319" s="3">
        <v>1</v>
      </c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2" t="s">
        <v>52</v>
      </c>
      <c r="AW319" s="2" t="s">
        <v>1441</v>
      </c>
      <c r="AX319" s="2" t="s">
        <v>52</v>
      </c>
      <c r="AY319" s="2" t="s">
        <v>52</v>
      </c>
      <c r="AZ319" s="2" t="s">
        <v>52</v>
      </c>
    </row>
    <row r="320" spans="1:52" ht="30" customHeight="1" x14ac:dyDescent="0.3">
      <c r="A320" s="22" t="s">
        <v>1056</v>
      </c>
      <c r="B320" s="22" t="s">
        <v>1442</v>
      </c>
      <c r="C320" s="22" t="s">
        <v>458</v>
      </c>
      <c r="D320" s="23">
        <v>1</v>
      </c>
      <c r="E320" s="25">
        <v>0</v>
      </c>
      <c r="F320" s="28">
        <f>TRUNC(E320*D320,1)</f>
        <v>0</v>
      </c>
      <c r="G320" s="25">
        <v>0</v>
      </c>
      <c r="H320" s="28">
        <f>TRUNC(G320*D320,1)</f>
        <v>0</v>
      </c>
      <c r="I320" s="25">
        <f>TRUNC(SUMIF(V318:V320, RIGHTB(O320, 1), H318:H320)*U320, 2)</f>
        <v>0</v>
      </c>
      <c r="J320" s="28">
        <f>TRUNC(I320*D320,1)</f>
        <v>0</v>
      </c>
      <c r="K320" s="25">
        <f t="shared" si="53"/>
        <v>0</v>
      </c>
      <c r="L320" s="28">
        <f t="shared" si="53"/>
        <v>0</v>
      </c>
      <c r="M320" s="22" t="s">
        <v>52</v>
      </c>
      <c r="N320" s="2" t="s">
        <v>1435</v>
      </c>
      <c r="O320" s="2" t="s">
        <v>877</v>
      </c>
      <c r="P320" s="2" t="s">
        <v>64</v>
      </c>
      <c r="Q320" s="2" t="s">
        <v>64</v>
      </c>
      <c r="R320" s="2" t="s">
        <v>64</v>
      </c>
      <c r="S320" s="3">
        <v>1</v>
      </c>
      <c r="T320" s="3">
        <v>2</v>
      </c>
      <c r="U320" s="3">
        <v>0.04</v>
      </c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2" t="s">
        <v>52</v>
      </c>
      <c r="AW320" s="2" t="s">
        <v>1443</v>
      </c>
      <c r="AX320" s="2" t="s">
        <v>52</v>
      </c>
      <c r="AY320" s="2" t="s">
        <v>52</v>
      </c>
      <c r="AZ320" s="2" t="s">
        <v>52</v>
      </c>
    </row>
    <row r="321" spans="1:52" ht="30" customHeight="1" x14ac:dyDescent="0.3">
      <c r="A321" s="22" t="s">
        <v>885</v>
      </c>
      <c r="B321" s="22" t="s">
        <v>52</v>
      </c>
      <c r="C321" s="22" t="s">
        <v>52</v>
      </c>
      <c r="D321" s="23"/>
      <c r="E321" s="25"/>
      <c r="F321" s="28">
        <f>TRUNC(SUMIF(N318:N320, N317, F318:F320),0)</f>
        <v>0</v>
      </c>
      <c r="G321" s="25"/>
      <c r="H321" s="28">
        <f>TRUNC(SUMIF(N318:N320, N317, H318:H320),0)</f>
        <v>0</v>
      </c>
      <c r="I321" s="25"/>
      <c r="J321" s="28">
        <f>TRUNC(SUMIF(N318:N320, N317, J318:J320),0)</f>
        <v>0</v>
      </c>
      <c r="K321" s="25"/>
      <c r="L321" s="28">
        <f>F321+H321+J321</f>
        <v>0</v>
      </c>
      <c r="M321" s="22" t="s">
        <v>52</v>
      </c>
      <c r="N321" s="2" t="s">
        <v>92</v>
      </c>
      <c r="O321" s="2" t="s">
        <v>92</v>
      </c>
      <c r="P321" s="2" t="s">
        <v>52</v>
      </c>
      <c r="Q321" s="2" t="s">
        <v>52</v>
      </c>
      <c r="R321" s="2" t="s">
        <v>52</v>
      </c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2" t="s">
        <v>52</v>
      </c>
      <c r="AW321" s="2" t="s">
        <v>52</v>
      </c>
      <c r="AX321" s="2" t="s">
        <v>52</v>
      </c>
      <c r="AY321" s="2" t="s">
        <v>52</v>
      </c>
      <c r="AZ321" s="2" t="s">
        <v>52</v>
      </c>
    </row>
    <row r="322" spans="1:52" ht="30" customHeight="1" x14ac:dyDescent="0.3">
      <c r="A322" s="23"/>
      <c r="B322" s="23"/>
      <c r="C322" s="23"/>
      <c r="D322" s="23"/>
      <c r="E322" s="25"/>
      <c r="F322" s="28"/>
      <c r="G322" s="25"/>
      <c r="H322" s="28"/>
      <c r="I322" s="25"/>
      <c r="J322" s="28"/>
      <c r="K322" s="25"/>
      <c r="L322" s="28"/>
      <c r="M322" s="23"/>
    </row>
    <row r="323" spans="1:52" ht="30" customHeight="1" x14ac:dyDescent="0.3">
      <c r="A323" s="19" t="s">
        <v>1444</v>
      </c>
      <c r="B323" s="20"/>
      <c r="C323" s="20"/>
      <c r="D323" s="20"/>
      <c r="E323" s="24"/>
      <c r="F323" s="27"/>
      <c r="G323" s="24"/>
      <c r="H323" s="27"/>
      <c r="I323" s="24"/>
      <c r="J323" s="27"/>
      <c r="K323" s="24"/>
      <c r="L323" s="27"/>
      <c r="M323" s="21"/>
      <c r="N323" s="1" t="s">
        <v>274</v>
      </c>
    </row>
    <row r="324" spans="1:52" ht="30" customHeight="1" x14ac:dyDescent="0.3">
      <c r="A324" s="22" t="s">
        <v>1445</v>
      </c>
      <c r="B324" s="22" t="s">
        <v>1446</v>
      </c>
      <c r="C324" s="22" t="s">
        <v>871</v>
      </c>
      <c r="D324" s="23">
        <v>0.6</v>
      </c>
      <c r="E324" s="25">
        <f>단가대비표!O33</f>
        <v>0</v>
      </c>
      <c r="F324" s="28">
        <f>TRUNC(E324*D324,1)</f>
        <v>0</v>
      </c>
      <c r="G324" s="25">
        <f>단가대비표!P33</f>
        <v>0</v>
      </c>
      <c r="H324" s="28">
        <f>TRUNC(G324*D324,1)</f>
        <v>0</v>
      </c>
      <c r="I324" s="25">
        <f>단가대비표!V33</f>
        <v>0</v>
      </c>
      <c r="J324" s="28">
        <f>TRUNC(I324*D324,1)</f>
        <v>0</v>
      </c>
      <c r="K324" s="25">
        <f t="shared" ref="K324:L326" si="54">TRUNC(E324+G324+I324,1)</f>
        <v>0</v>
      </c>
      <c r="L324" s="28">
        <f t="shared" si="54"/>
        <v>0</v>
      </c>
      <c r="M324" s="22" t="s">
        <v>1447</v>
      </c>
      <c r="N324" s="2" t="s">
        <v>274</v>
      </c>
      <c r="O324" s="2" t="s">
        <v>1448</v>
      </c>
      <c r="P324" s="2" t="s">
        <v>64</v>
      </c>
      <c r="Q324" s="2" t="s">
        <v>64</v>
      </c>
      <c r="R324" s="2" t="s">
        <v>63</v>
      </c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2" t="s">
        <v>52</v>
      </c>
      <c r="AW324" s="2" t="s">
        <v>1449</v>
      </c>
      <c r="AX324" s="2" t="s">
        <v>52</v>
      </c>
      <c r="AY324" s="2" t="s">
        <v>52</v>
      </c>
      <c r="AZ324" s="2" t="s">
        <v>52</v>
      </c>
    </row>
    <row r="325" spans="1:52" ht="30" customHeight="1" x14ac:dyDescent="0.3">
      <c r="A325" s="22" t="s">
        <v>1436</v>
      </c>
      <c r="B325" s="22" t="s">
        <v>1437</v>
      </c>
      <c r="C325" s="22" t="s">
        <v>82</v>
      </c>
      <c r="D325" s="23">
        <v>1</v>
      </c>
      <c r="E325" s="25">
        <f>일위대가목록!E50</f>
        <v>0</v>
      </c>
      <c r="F325" s="28">
        <f>TRUNC(E325*D325,1)</f>
        <v>0</v>
      </c>
      <c r="G325" s="25">
        <f>일위대가목록!F50</f>
        <v>0</v>
      </c>
      <c r="H325" s="28">
        <f>TRUNC(G325*D325,1)</f>
        <v>0</v>
      </c>
      <c r="I325" s="25">
        <f>일위대가목록!G50</f>
        <v>0</v>
      </c>
      <c r="J325" s="28">
        <f>TRUNC(I325*D325,1)</f>
        <v>0</v>
      </c>
      <c r="K325" s="25">
        <f t="shared" si="54"/>
        <v>0</v>
      </c>
      <c r="L325" s="28">
        <f t="shared" si="54"/>
        <v>0</v>
      </c>
      <c r="M325" s="22" t="s">
        <v>1438</v>
      </c>
      <c r="N325" s="2" t="s">
        <v>274</v>
      </c>
      <c r="O325" s="2" t="s">
        <v>1435</v>
      </c>
      <c r="P325" s="2" t="s">
        <v>63</v>
      </c>
      <c r="Q325" s="2" t="s">
        <v>64</v>
      </c>
      <c r="R325" s="2" t="s">
        <v>64</v>
      </c>
      <c r="S325" s="3"/>
      <c r="T325" s="3"/>
      <c r="U325" s="3"/>
      <c r="V325" s="3">
        <v>1</v>
      </c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2" t="s">
        <v>52</v>
      </c>
      <c r="AW325" s="2" t="s">
        <v>1450</v>
      </c>
      <c r="AX325" s="2" t="s">
        <v>52</v>
      </c>
      <c r="AY325" s="2" t="s">
        <v>52</v>
      </c>
      <c r="AZ325" s="2" t="s">
        <v>52</v>
      </c>
    </row>
    <row r="326" spans="1:52" ht="30" customHeight="1" x14ac:dyDescent="0.3">
      <c r="A326" s="22" t="s">
        <v>1451</v>
      </c>
      <c r="B326" s="22" t="s">
        <v>1293</v>
      </c>
      <c r="C326" s="22" t="s">
        <v>458</v>
      </c>
      <c r="D326" s="23">
        <v>1</v>
      </c>
      <c r="E326" s="25">
        <v>0</v>
      </c>
      <c r="F326" s="28">
        <f>TRUNC(E326*D326,1)</f>
        <v>0</v>
      </c>
      <c r="G326" s="25">
        <f>TRUNC(SUMIF(V324:V326, RIGHTB(O326, 1), H324:H326)*U326, 2)</f>
        <v>0</v>
      </c>
      <c r="H326" s="28">
        <f>TRUNC(G326*D326,1)</f>
        <v>0</v>
      </c>
      <c r="I326" s="25">
        <v>0</v>
      </c>
      <c r="J326" s="28">
        <f>TRUNC(I326*D326,1)</f>
        <v>0</v>
      </c>
      <c r="K326" s="25">
        <f t="shared" si="54"/>
        <v>0</v>
      </c>
      <c r="L326" s="28">
        <f t="shared" si="54"/>
        <v>0</v>
      </c>
      <c r="M326" s="22" t="s">
        <v>52</v>
      </c>
      <c r="N326" s="2" t="s">
        <v>274</v>
      </c>
      <c r="O326" s="2" t="s">
        <v>877</v>
      </c>
      <c r="P326" s="2" t="s">
        <v>64</v>
      </c>
      <c r="Q326" s="2" t="s">
        <v>64</v>
      </c>
      <c r="R326" s="2" t="s">
        <v>64</v>
      </c>
      <c r="S326" s="3">
        <v>1</v>
      </c>
      <c r="T326" s="3">
        <v>1</v>
      </c>
      <c r="U326" s="3">
        <v>0.05</v>
      </c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2" t="s">
        <v>52</v>
      </c>
      <c r="AW326" s="2" t="s">
        <v>1452</v>
      </c>
      <c r="AX326" s="2" t="s">
        <v>52</v>
      </c>
      <c r="AY326" s="2" t="s">
        <v>52</v>
      </c>
      <c r="AZ326" s="2" t="s">
        <v>52</v>
      </c>
    </row>
    <row r="327" spans="1:52" ht="30" customHeight="1" x14ac:dyDescent="0.3">
      <c r="A327" s="22" t="s">
        <v>885</v>
      </c>
      <c r="B327" s="22" t="s">
        <v>52</v>
      </c>
      <c r="C327" s="22" t="s">
        <v>52</v>
      </c>
      <c r="D327" s="23"/>
      <c r="E327" s="25"/>
      <c r="F327" s="28">
        <f>TRUNC(SUMIF(N324:N326, N323, F324:F326),0)</f>
        <v>0</v>
      </c>
      <c r="G327" s="25"/>
      <c r="H327" s="28">
        <f>TRUNC(SUMIF(N324:N326, N323, H324:H326),0)</f>
        <v>0</v>
      </c>
      <c r="I327" s="25"/>
      <c r="J327" s="28">
        <f>TRUNC(SUMIF(N324:N326, N323, J324:J326),0)</f>
        <v>0</v>
      </c>
      <c r="K327" s="25"/>
      <c r="L327" s="28">
        <f>F327+H327+J327</f>
        <v>0</v>
      </c>
      <c r="M327" s="22" t="s">
        <v>52</v>
      </c>
      <c r="N327" s="2" t="s">
        <v>92</v>
      </c>
      <c r="O327" s="2" t="s">
        <v>92</v>
      </c>
      <c r="P327" s="2" t="s">
        <v>52</v>
      </c>
      <c r="Q327" s="2" t="s">
        <v>52</v>
      </c>
      <c r="R327" s="2" t="s">
        <v>52</v>
      </c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2" t="s">
        <v>52</v>
      </c>
      <c r="AW327" s="2" t="s">
        <v>52</v>
      </c>
      <c r="AX327" s="2" t="s">
        <v>52</v>
      </c>
      <c r="AY327" s="2" t="s">
        <v>52</v>
      </c>
      <c r="AZ327" s="2" t="s">
        <v>52</v>
      </c>
    </row>
    <row r="328" spans="1:52" ht="30" customHeight="1" x14ac:dyDescent="0.3">
      <c r="A328" s="23"/>
      <c r="B328" s="23"/>
      <c r="C328" s="23"/>
      <c r="D328" s="23"/>
      <c r="E328" s="25"/>
      <c r="F328" s="28"/>
      <c r="G328" s="25"/>
      <c r="H328" s="28"/>
      <c r="I328" s="25"/>
      <c r="J328" s="28"/>
      <c r="K328" s="25"/>
      <c r="L328" s="28"/>
      <c r="M328" s="23"/>
    </row>
    <row r="329" spans="1:52" ht="30" customHeight="1" x14ac:dyDescent="0.3">
      <c r="A329" s="19" t="s">
        <v>1453</v>
      </c>
      <c r="B329" s="20"/>
      <c r="C329" s="20"/>
      <c r="D329" s="20"/>
      <c r="E329" s="24"/>
      <c r="F329" s="27"/>
      <c r="G329" s="24"/>
      <c r="H329" s="27"/>
      <c r="I329" s="24"/>
      <c r="J329" s="27"/>
      <c r="K329" s="24"/>
      <c r="L329" s="27"/>
      <c r="M329" s="21"/>
      <c r="N329" s="1" t="s">
        <v>1454</v>
      </c>
    </row>
    <row r="330" spans="1:52" ht="30" customHeight="1" x14ac:dyDescent="0.3">
      <c r="A330" s="22" t="s">
        <v>1458</v>
      </c>
      <c r="B330" s="22" t="s">
        <v>1459</v>
      </c>
      <c r="C330" s="22" t="s">
        <v>881</v>
      </c>
      <c r="D330" s="23">
        <v>2.5000000000000001E-2</v>
      </c>
      <c r="E330" s="25">
        <f>단가대비표!O182</f>
        <v>0</v>
      </c>
      <c r="F330" s="28">
        <f>TRUNC(E330*D330,1)</f>
        <v>0</v>
      </c>
      <c r="G330" s="25">
        <f>단가대비표!P182</f>
        <v>0</v>
      </c>
      <c r="H330" s="28">
        <f>TRUNC(G330*D330,1)</f>
        <v>0</v>
      </c>
      <c r="I330" s="25">
        <f>단가대비표!V182</f>
        <v>0</v>
      </c>
      <c r="J330" s="28">
        <f>TRUNC(I330*D330,1)</f>
        <v>0</v>
      </c>
      <c r="K330" s="25">
        <f>TRUNC(E330+G330+I330,1)</f>
        <v>0</v>
      </c>
      <c r="L330" s="28">
        <f>TRUNC(F330+H330+J330,1)</f>
        <v>0</v>
      </c>
      <c r="M330" s="22" t="s">
        <v>1460</v>
      </c>
      <c r="N330" s="2" t="s">
        <v>1454</v>
      </c>
      <c r="O330" s="2" t="s">
        <v>1461</v>
      </c>
      <c r="P330" s="2" t="s">
        <v>64</v>
      </c>
      <c r="Q330" s="2" t="s">
        <v>64</v>
      </c>
      <c r="R330" s="2" t="s">
        <v>63</v>
      </c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2" t="s">
        <v>52</v>
      </c>
      <c r="AW330" s="2" t="s">
        <v>1462</v>
      </c>
      <c r="AX330" s="2" t="s">
        <v>52</v>
      </c>
      <c r="AY330" s="2" t="s">
        <v>52</v>
      </c>
      <c r="AZ330" s="2" t="s">
        <v>52</v>
      </c>
    </row>
    <row r="331" spans="1:52" ht="30" customHeight="1" x14ac:dyDescent="0.3">
      <c r="A331" s="22" t="s">
        <v>885</v>
      </c>
      <c r="B331" s="22" t="s">
        <v>52</v>
      </c>
      <c r="C331" s="22" t="s">
        <v>52</v>
      </c>
      <c r="D331" s="23"/>
      <c r="E331" s="25"/>
      <c r="F331" s="28">
        <f>TRUNC(SUMIF(N330:N330, N329, F330:F330),0)</f>
        <v>0</v>
      </c>
      <c r="G331" s="25"/>
      <c r="H331" s="28">
        <f>TRUNC(SUMIF(N330:N330, N329, H330:H330),0)</f>
        <v>0</v>
      </c>
      <c r="I331" s="25"/>
      <c r="J331" s="28">
        <f>TRUNC(SUMIF(N330:N330, N329, J330:J330),0)</f>
        <v>0</v>
      </c>
      <c r="K331" s="25"/>
      <c r="L331" s="28">
        <f>F331+H331+J331</f>
        <v>0</v>
      </c>
      <c r="M331" s="22" t="s">
        <v>52</v>
      </c>
      <c r="N331" s="2" t="s">
        <v>92</v>
      </c>
      <c r="O331" s="2" t="s">
        <v>92</v>
      </c>
      <c r="P331" s="2" t="s">
        <v>52</v>
      </c>
      <c r="Q331" s="2" t="s">
        <v>52</v>
      </c>
      <c r="R331" s="2" t="s">
        <v>52</v>
      </c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2" t="s">
        <v>52</v>
      </c>
      <c r="AW331" s="2" t="s">
        <v>52</v>
      </c>
      <c r="AX331" s="2" t="s">
        <v>52</v>
      </c>
      <c r="AY331" s="2" t="s">
        <v>52</v>
      </c>
      <c r="AZ331" s="2" t="s">
        <v>52</v>
      </c>
    </row>
    <row r="332" spans="1:52" ht="30" customHeight="1" x14ac:dyDescent="0.3">
      <c r="A332" s="23"/>
      <c r="B332" s="23"/>
      <c r="C332" s="23"/>
      <c r="D332" s="23"/>
      <c r="E332" s="25"/>
      <c r="F332" s="28"/>
      <c r="G332" s="25"/>
      <c r="H332" s="28"/>
      <c r="I332" s="25"/>
      <c r="J332" s="28"/>
      <c r="K332" s="25"/>
      <c r="L332" s="28"/>
      <c r="M332" s="23"/>
    </row>
    <row r="333" spans="1:52" ht="30" customHeight="1" x14ac:dyDescent="0.3">
      <c r="A333" s="19" t="s">
        <v>1463</v>
      </c>
      <c r="B333" s="20"/>
      <c r="C333" s="20"/>
      <c r="D333" s="20"/>
      <c r="E333" s="24"/>
      <c r="F333" s="27"/>
      <c r="G333" s="24"/>
      <c r="H333" s="27"/>
      <c r="I333" s="24"/>
      <c r="J333" s="27"/>
      <c r="K333" s="24"/>
      <c r="L333" s="27"/>
      <c r="M333" s="21"/>
      <c r="N333" s="1" t="s">
        <v>528</v>
      </c>
    </row>
    <row r="334" spans="1:52" ht="30" customHeight="1" x14ac:dyDescent="0.3">
      <c r="A334" s="22" t="s">
        <v>1464</v>
      </c>
      <c r="B334" s="22" t="s">
        <v>1465</v>
      </c>
      <c r="C334" s="22" t="s">
        <v>871</v>
      </c>
      <c r="D334" s="23">
        <v>0.03</v>
      </c>
      <c r="E334" s="25">
        <f>단가대비표!O130</f>
        <v>0</v>
      </c>
      <c r="F334" s="28">
        <f>TRUNC(E334*D334,1)</f>
        <v>0</v>
      </c>
      <c r="G334" s="25">
        <f>단가대비표!P130</f>
        <v>0</v>
      </c>
      <c r="H334" s="28">
        <f>TRUNC(G334*D334,1)</f>
        <v>0</v>
      </c>
      <c r="I334" s="25">
        <f>단가대비표!V130</f>
        <v>0</v>
      </c>
      <c r="J334" s="28">
        <f>TRUNC(I334*D334,1)</f>
        <v>0</v>
      </c>
      <c r="K334" s="25">
        <f>TRUNC(E334+G334+I334,1)</f>
        <v>0</v>
      </c>
      <c r="L334" s="28">
        <f>TRUNC(F334+H334+J334,1)</f>
        <v>0</v>
      </c>
      <c r="M334" s="22" t="s">
        <v>1466</v>
      </c>
      <c r="N334" s="2" t="s">
        <v>528</v>
      </c>
      <c r="O334" s="2" t="s">
        <v>1467</v>
      </c>
      <c r="P334" s="2" t="s">
        <v>64</v>
      </c>
      <c r="Q334" s="2" t="s">
        <v>64</v>
      </c>
      <c r="R334" s="2" t="s">
        <v>63</v>
      </c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2" t="s">
        <v>52</v>
      </c>
      <c r="AW334" s="2" t="s">
        <v>1468</v>
      </c>
      <c r="AX334" s="2" t="s">
        <v>52</v>
      </c>
      <c r="AY334" s="2" t="s">
        <v>52</v>
      </c>
      <c r="AZ334" s="2" t="s">
        <v>52</v>
      </c>
    </row>
    <row r="335" spans="1:52" ht="30" customHeight="1" x14ac:dyDescent="0.3">
      <c r="A335" s="22" t="s">
        <v>885</v>
      </c>
      <c r="B335" s="22" t="s">
        <v>52</v>
      </c>
      <c r="C335" s="22" t="s">
        <v>52</v>
      </c>
      <c r="D335" s="23"/>
      <c r="E335" s="25"/>
      <c r="F335" s="28">
        <f>TRUNC(SUMIF(N334:N334, N333, F334:F334),0)</f>
        <v>0</v>
      </c>
      <c r="G335" s="25"/>
      <c r="H335" s="28">
        <f>TRUNC(SUMIF(N334:N334, N333, H334:H334),0)</f>
        <v>0</v>
      </c>
      <c r="I335" s="25"/>
      <c r="J335" s="28">
        <f>TRUNC(SUMIF(N334:N334, N333, J334:J334),0)</f>
        <v>0</v>
      </c>
      <c r="K335" s="25"/>
      <c r="L335" s="28">
        <f>F335+H335+J335</f>
        <v>0</v>
      </c>
      <c r="M335" s="22" t="s">
        <v>52</v>
      </c>
      <c r="N335" s="2" t="s">
        <v>92</v>
      </c>
      <c r="O335" s="2" t="s">
        <v>92</v>
      </c>
      <c r="P335" s="2" t="s">
        <v>52</v>
      </c>
      <c r="Q335" s="2" t="s">
        <v>52</v>
      </c>
      <c r="R335" s="2" t="s">
        <v>52</v>
      </c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2" t="s">
        <v>52</v>
      </c>
      <c r="AW335" s="2" t="s">
        <v>52</v>
      </c>
      <c r="AX335" s="2" t="s">
        <v>52</v>
      </c>
      <c r="AY335" s="2" t="s">
        <v>52</v>
      </c>
      <c r="AZ335" s="2" t="s">
        <v>52</v>
      </c>
    </row>
    <row r="336" spans="1:52" ht="30" customHeight="1" x14ac:dyDescent="0.3">
      <c r="A336" s="23"/>
      <c r="B336" s="23"/>
      <c r="C336" s="23"/>
      <c r="D336" s="23"/>
      <c r="E336" s="25"/>
      <c r="F336" s="28"/>
      <c r="G336" s="25"/>
      <c r="H336" s="28"/>
      <c r="I336" s="25"/>
      <c r="J336" s="28"/>
      <c r="K336" s="25"/>
      <c r="L336" s="28"/>
      <c r="M336" s="23"/>
    </row>
    <row r="337" spans="1:52" ht="30" customHeight="1" x14ac:dyDescent="0.3">
      <c r="A337" s="19" t="s">
        <v>1469</v>
      </c>
      <c r="B337" s="20"/>
      <c r="C337" s="20"/>
      <c r="D337" s="20"/>
      <c r="E337" s="24"/>
      <c r="F337" s="27"/>
      <c r="G337" s="24"/>
      <c r="H337" s="27"/>
      <c r="I337" s="24"/>
      <c r="J337" s="27"/>
      <c r="K337" s="24"/>
      <c r="L337" s="27"/>
      <c r="M337" s="21"/>
      <c r="N337" s="1" t="s">
        <v>532</v>
      </c>
    </row>
    <row r="338" spans="1:52" ht="30" customHeight="1" x14ac:dyDescent="0.3">
      <c r="A338" s="22" t="s">
        <v>1464</v>
      </c>
      <c r="B338" s="22" t="s">
        <v>1465</v>
      </c>
      <c r="C338" s="22" t="s">
        <v>871</v>
      </c>
      <c r="D338" s="23">
        <v>0.03</v>
      </c>
      <c r="E338" s="25">
        <f>단가대비표!O130</f>
        <v>0</v>
      </c>
      <c r="F338" s="28">
        <f>TRUNC(E338*D338,1)</f>
        <v>0</v>
      </c>
      <c r="G338" s="25">
        <f>단가대비표!P130</f>
        <v>0</v>
      </c>
      <c r="H338" s="28">
        <f>TRUNC(G338*D338,1)</f>
        <v>0</v>
      </c>
      <c r="I338" s="25">
        <f>단가대비표!V130</f>
        <v>0</v>
      </c>
      <c r="J338" s="28">
        <f>TRUNC(I338*D338,1)</f>
        <v>0</v>
      </c>
      <c r="K338" s="25">
        <f>TRUNC(E338+G338+I338,1)</f>
        <v>0</v>
      </c>
      <c r="L338" s="28">
        <f>TRUNC(F338+H338+J338,1)</f>
        <v>0</v>
      </c>
      <c r="M338" s="22" t="s">
        <v>1466</v>
      </c>
      <c r="N338" s="2" t="s">
        <v>532</v>
      </c>
      <c r="O338" s="2" t="s">
        <v>1467</v>
      </c>
      <c r="P338" s="2" t="s">
        <v>64</v>
      </c>
      <c r="Q338" s="2" t="s">
        <v>64</v>
      </c>
      <c r="R338" s="2" t="s">
        <v>63</v>
      </c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2" t="s">
        <v>52</v>
      </c>
      <c r="AW338" s="2" t="s">
        <v>1470</v>
      </c>
      <c r="AX338" s="2" t="s">
        <v>52</v>
      </c>
      <c r="AY338" s="2" t="s">
        <v>52</v>
      </c>
      <c r="AZ338" s="2" t="s">
        <v>52</v>
      </c>
    </row>
    <row r="339" spans="1:52" ht="30" customHeight="1" x14ac:dyDescent="0.3">
      <c r="A339" s="22" t="s">
        <v>885</v>
      </c>
      <c r="B339" s="22" t="s">
        <v>52</v>
      </c>
      <c r="C339" s="22" t="s">
        <v>52</v>
      </c>
      <c r="D339" s="23"/>
      <c r="E339" s="25"/>
      <c r="F339" s="28">
        <f>TRUNC(SUMIF(N338:N338, N337, F338:F338),0)</f>
        <v>0</v>
      </c>
      <c r="G339" s="25"/>
      <c r="H339" s="28">
        <f>TRUNC(SUMIF(N338:N338, N337, H338:H338),0)</f>
        <v>0</v>
      </c>
      <c r="I339" s="25"/>
      <c r="J339" s="28">
        <f>TRUNC(SUMIF(N338:N338, N337, J338:J338),0)</f>
        <v>0</v>
      </c>
      <c r="K339" s="25"/>
      <c r="L339" s="28">
        <f>F339+H339+J339</f>
        <v>0</v>
      </c>
      <c r="M339" s="22" t="s">
        <v>52</v>
      </c>
      <c r="N339" s="2" t="s">
        <v>92</v>
      </c>
      <c r="O339" s="2" t="s">
        <v>92</v>
      </c>
      <c r="P339" s="2" t="s">
        <v>52</v>
      </c>
      <c r="Q339" s="2" t="s">
        <v>52</v>
      </c>
      <c r="R339" s="2" t="s">
        <v>52</v>
      </c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2" t="s">
        <v>52</v>
      </c>
      <c r="AW339" s="2" t="s">
        <v>52</v>
      </c>
      <c r="AX339" s="2" t="s">
        <v>52</v>
      </c>
      <c r="AY339" s="2" t="s">
        <v>52</v>
      </c>
      <c r="AZ339" s="2" t="s">
        <v>52</v>
      </c>
    </row>
    <row r="340" spans="1:52" ht="30" customHeight="1" x14ac:dyDescent="0.3">
      <c r="A340" s="23"/>
      <c r="B340" s="23"/>
      <c r="C340" s="23"/>
      <c r="D340" s="23"/>
      <c r="E340" s="25"/>
      <c r="F340" s="28"/>
      <c r="G340" s="25"/>
      <c r="H340" s="28"/>
      <c r="I340" s="25"/>
      <c r="J340" s="28"/>
      <c r="K340" s="25"/>
      <c r="L340" s="28"/>
      <c r="M340" s="23"/>
    </row>
    <row r="341" spans="1:52" ht="30" customHeight="1" x14ac:dyDescent="0.3">
      <c r="A341" s="19" t="s">
        <v>1471</v>
      </c>
      <c r="B341" s="20"/>
      <c r="C341" s="20"/>
      <c r="D341" s="20"/>
      <c r="E341" s="24"/>
      <c r="F341" s="27"/>
      <c r="G341" s="24"/>
      <c r="H341" s="27"/>
      <c r="I341" s="24"/>
      <c r="J341" s="27"/>
      <c r="K341" s="24"/>
      <c r="L341" s="27"/>
      <c r="M341" s="21"/>
      <c r="N341" s="1" t="s">
        <v>279</v>
      </c>
    </row>
    <row r="342" spans="1:52" ht="30" customHeight="1" x14ac:dyDescent="0.3">
      <c r="A342" s="22" t="s">
        <v>1464</v>
      </c>
      <c r="B342" s="22" t="s">
        <v>1465</v>
      </c>
      <c r="C342" s="22" t="s">
        <v>871</v>
      </c>
      <c r="D342" s="23">
        <v>0.06</v>
      </c>
      <c r="E342" s="25">
        <f>단가대비표!O130</f>
        <v>0</v>
      </c>
      <c r="F342" s="28">
        <f>TRUNC(E342*D342,1)</f>
        <v>0</v>
      </c>
      <c r="G342" s="25">
        <f>단가대비표!P130</f>
        <v>0</v>
      </c>
      <c r="H342" s="28">
        <f>TRUNC(G342*D342,1)</f>
        <v>0</v>
      </c>
      <c r="I342" s="25">
        <f>단가대비표!V130</f>
        <v>0</v>
      </c>
      <c r="J342" s="28">
        <f>TRUNC(I342*D342,1)</f>
        <v>0</v>
      </c>
      <c r="K342" s="25">
        <f>TRUNC(E342+G342+I342,1)</f>
        <v>0</v>
      </c>
      <c r="L342" s="28">
        <f>TRUNC(F342+H342+J342,1)</f>
        <v>0</v>
      </c>
      <c r="M342" s="22" t="s">
        <v>1466</v>
      </c>
      <c r="N342" s="2" t="s">
        <v>279</v>
      </c>
      <c r="O342" s="2" t="s">
        <v>1467</v>
      </c>
      <c r="P342" s="2" t="s">
        <v>64</v>
      </c>
      <c r="Q342" s="2" t="s">
        <v>64</v>
      </c>
      <c r="R342" s="2" t="s">
        <v>63</v>
      </c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2" t="s">
        <v>52</v>
      </c>
      <c r="AW342" s="2" t="s">
        <v>1472</v>
      </c>
      <c r="AX342" s="2" t="s">
        <v>52</v>
      </c>
      <c r="AY342" s="2" t="s">
        <v>52</v>
      </c>
      <c r="AZ342" s="2" t="s">
        <v>52</v>
      </c>
    </row>
    <row r="343" spans="1:52" ht="30" customHeight="1" x14ac:dyDescent="0.3">
      <c r="A343" s="22" t="s">
        <v>1455</v>
      </c>
      <c r="B343" s="22" t="s">
        <v>511</v>
      </c>
      <c r="C343" s="22" t="s">
        <v>60</v>
      </c>
      <c r="D343" s="23">
        <v>1</v>
      </c>
      <c r="E343" s="25">
        <f>일위대가목록!E52</f>
        <v>0</v>
      </c>
      <c r="F343" s="28">
        <f>TRUNC(E343*D343,1)</f>
        <v>0</v>
      </c>
      <c r="G343" s="25">
        <f>일위대가목록!F52</f>
        <v>0</v>
      </c>
      <c r="H343" s="28">
        <f>TRUNC(G343*D343,1)</f>
        <v>0</v>
      </c>
      <c r="I343" s="25">
        <f>일위대가목록!G52</f>
        <v>0</v>
      </c>
      <c r="J343" s="28">
        <f>TRUNC(I343*D343,1)</f>
        <v>0</v>
      </c>
      <c r="K343" s="25">
        <f>TRUNC(E343+G343+I343,1)</f>
        <v>0</v>
      </c>
      <c r="L343" s="28">
        <f>TRUNC(F343+H343+J343,1)</f>
        <v>0</v>
      </c>
      <c r="M343" s="22" t="s">
        <v>1456</v>
      </c>
      <c r="N343" s="2" t="s">
        <v>279</v>
      </c>
      <c r="O343" s="2" t="s">
        <v>1454</v>
      </c>
      <c r="P343" s="2" t="s">
        <v>63</v>
      </c>
      <c r="Q343" s="2" t="s">
        <v>64</v>
      </c>
      <c r="R343" s="2" t="s">
        <v>64</v>
      </c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2" t="s">
        <v>52</v>
      </c>
      <c r="AW343" s="2" t="s">
        <v>1473</v>
      </c>
      <c r="AX343" s="2" t="s">
        <v>52</v>
      </c>
      <c r="AY343" s="2" t="s">
        <v>52</v>
      </c>
      <c r="AZ343" s="2" t="s">
        <v>52</v>
      </c>
    </row>
    <row r="344" spans="1:52" ht="30" customHeight="1" x14ac:dyDescent="0.3">
      <c r="A344" s="22" t="s">
        <v>885</v>
      </c>
      <c r="B344" s="22" t="s">
        <v>52</v>
      </c>
      <c r="C344" s="22" t="s">
        <v>52</v>
      </c>
      <c r="D344" s="23"/>
      <c r="E344" s="25"/>
      <c r="F344" s="28">
        <f>TRUNC(SUMIF(N342:N343, N341, F342:F343),0)</f>
        <v>0</v>
      </c>
      <c r="G344" s="25"/>
      <c r="H344" s="28">
        <f>TRUNC(SUMIF(N342:N343, N341, H342:H343),0)</f>
        <v>0</v>
      </c>
      <c r="I344" s="25"/>
      <c r="J344" s="28">
        <f>TRUNC(SUMIF(N342:N343, N341, J342:J343),0)</f>
        <v>0</v>
      </c>
      <c r="K344" s="25"/>
      <c r="L344" s="28">
        <f>F344+H344+J344</f>
        <v>0</v>
      </c>
      <c r="M344" s="22" t="s">
        <v>52</v>
      </c>
      <c r="N344" s="2" t="s">
        <v>92</v>
      </c>
      <c r="O344" s="2" t="s">
        <v>92</v>
      </c>
      <c r="P344" s="2" t="s">
        <v>52</v>
      </c>
      <c r="Q344" s="2" t="s">
        <v>52</v>
      </c>
      <c r="R344" s="2" t="s">
        <v>52</v>
      </c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2" t="s">
        <v>52</v>
      </c>
      <c r="AW344" s="2" t="s">
        <v>52</v>
      </c>
      <c r="AX344" s="2" t="s">
        <v>52</v>
      </c>
      <c r="AY344" s="2" t="s">
        <v>52</v>
      </c>
      <c r="AZ344" s="2" t="s">
        <v>52</v>
      </c>
    </row>
    <row r="345" spans="1:52" ht="30" customHeight="1" x14ac:dyDescent="0.3">
      <c r="A345" s="23"/>
      <c r="B345" s="23"/>
      <c r="C345" s="23"/>
      <c r="D345" s="23"/>
      <c r="E345" s="25"/>
      <c r="F345" s="28"/>
      <c r="G345" s="25"/>
      <c r="H345" s="28"/>
      <c r="I345" s="25"/>
      <c r="J345" s="28"/>
      <c r="K345" s="25"/>
      <c r="L345" s="28"/>
      <c r="M345" s="23"/>
    </row>
    <row r="346" spans="1:52" ht="30" customHeight="1" x14ac:dyDescent="0.3">
      <c r="A346" s="19" t="s">
        <v>1474</v>
      </c>
      <c r="B346" s="20"/>
      <c r="C346" s="20"/>
      <c r="D346" s="20"/>
      <c r="E346" s="24"/>
      <c r="F346" s="27"/>
      <c r="G346" s="24"/>
      <c r="H346" s="27"/>
      <c r="I346" s="24"/>
      <c r="J346" s="27"/>
      <c r="K346" s="24"/>
      <c r="L346" s="27"/>
      <c r="M346" s="21"/>
      <c r="N346" s="1" t="s">
        <v>1417</v>
      </c>
    </row>
    <row r="347" spans="1:52" ht="30" customHeight="1" x14ac:dyDescent="0.3">
      <c r="A347" s="22" t="s">
        <v>1398</v>
      </c>
      <c r="B347" s="22" t="s">
        <v>880</v>
      </c>
      <c r="C347" s="22" t="s">
        <v>881</v>
      </c>
      <c r="D347" s="23">
        <v>3.2000000000000001E-2</v>
      </c>
      <c r="E347" s="25">
        <f>단가대비표!O170</f>
        <v>0</v>
      </c>
      <c r="F347" s="28">
        <f>TRUNC(E347*D347,1)</f>
        <v>0</v>
      </c>
      <c r="G347" s="25">
        <f>단가대비표!P170</f>
        <v>0</v>
      </c>
      <c r="H347" s="28">
        <f>TRUNC(G347*D347,1)</f>
        <v>0</v>
      </c>
      <c r="I347" s="25">
        <f>단가대비표!V170</f>
        <v>0</v>
      </c>
      <c r="J347" s="28">
        <f>TRUNC(I347*D347,1)</f>
        <v>0</v>
      </c>
      <c r="K347" s="25">
        <f t="shared" ref="K347:L349" si="55">TRUNC(E347+G347+I347,1)</f>
        <v>0</v>
      </c>
      <c r="L347" s="28">
        <f t="shared" si="55"/>
        <v>0</v>
      </c>
      <c r="M347" s="22" t="s">
        <v>1399</v>
      </c>
      <c r="N347" s="2" t="s">
        <v>1417</v>
      </c>
      <c r="O347" s="2" t="s">
        <v>1400</v>
      </c>
      <c r="P347" s="2" t="s">
        <v>64</v>
      </c>
      <c r="Q347" s="2" t="s">
        <v>64</v>
      </c>
      <c r="R347" s="2" t="s">
        <v>63</v>
      </c>
      <c r="S347" s="3"/>
      <c r="T347" s="3"/>
      <c r="U347" s="3"/>
      <c r="V347" s="3">
        <v>1</v>
      </c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2" t="s">
        <v>52</v>
      </c>
      <c r="AW347" s="2" t="s">
        <v>1476</v>
      </c>
      <c r="AX347" s="2" t="s">
        <v>52</v>
      </c>
      <c r="AY347" s="2" t="s">
        <v>52</v>
      </c>
      <c r="AZ347" s="2" t="s">
        <v>52</v>
      </c>
    </row>
    <row r="348" spans="1:52" ht="30" customHeight="1" x14ac:dyDescent="0.3">
      <c r="A348" s="22" t="s">
        <v>1053</v>
      </c>
      <c r="B348" s="22" t="s">
        <v>880</v>
      </c>
      <c r="C348" s="22" t="s">
        <v>881</v>
      </c>
      <c r="D348" s="23">
        <v>1.4E-2</v>
      </c>
      <c r="E348" s="25">
        <f>단가대비표!O157</f>
        <v>0</v>
      </c>
      <c r="F348" s="28">
        <f>TRUNC(E348*D348,1)</f>
        <v>0</v>
      </c>
      <c r="G348" s="25">
        <f>단가대비표!P157</f>
        <v>0</v>
      </c>
      <c r="H348" s="28">
        <f>TRUNC(G348*D348,1)</f>
        <v>0</v>
      </c>
      <c r="I348" s="25">
        <f>단가대비표!V157</f>
        <v>0</v>
      </c>
      <c r="J348" s="28">
        <f>TRUNC(I348*D348,1)</f>
        <v>0</v>
      </c>
      <c r="K348" s="25">
        <f t="shared" si="55"/>
        <v>0</v>
      </c>
      <c r="L348" s="28">
        <f t="shared" si="55"/>
        <v>0</v>
      </c>
      <c r="M348" s="22" t="s">
        <v>1120</v>
      </c>
      <c r="N348" s="2" t="s">
        <v>1417</v>
      </c>
      <c r="O348" s="2" t="s">
        <v>1054</v>
      </c>
      <c r="P348" s="2" t="s">
        <v>64</v>
      </c>
      <c r="Q348" s="2" t="s">
        <v>64</v>
      </c>
      <c r="R348" s="2" t="s">
        <v>63</v>
      </c>
      <c r="S348" s="3"/>
      <c r="T348" s="3"/>
      <c r="U348" s="3"/>
      <c r="V348" s="3">
        <v>1</v>
      </c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2" t="s">
        <v>52</v>
      </c>
      <c r="AW348" s="2" t="s">
        <v>1477</v>
      </c>
      <c r="AX348" s="2" t="s">
        <v>52</v>
      </c>
      <c r="AY348" s="2" t="s">
        <v>52</v>
      </c>
      <c r="AZ348" s="2" t="s">
        <v>52</v>
      </c>
    </row>
    <row r="349" spans="1:52" ht="30" customHeight="1" x14ac:dyDescent="0.3">
      <c r="A349" s="22" t="s">
        <v>1056</v>
      </c>
      <c r="B349" s="22" t="s">
        <v>1442</v>
      </c>
      <c r="C349" s="22" t="s">
        <v>458</v>
      </c>
      <c r="D349" s="23">
        <v>1</v>
      </c>
      <c r="E349" s="25">
        <v>0</v>
      </c>
      <c r="F349" s="28">
        <f>TRUNC(E349*D349,1)</f>
        <v>0</v>
      </c>
      <c r="G349" s="25">
        <v>0</v>
      </c>
      <c r="H349" s="28">
        <f>TRUNC(G349*D349,1)</f>
        <v>0</v>
      </c>
      <c r="I349" s="25">
        <f>TRUNC(SUMIF(V347:V349, RIGHTB(O349, 1), H347:H349)*U349, 2)</f>
        <v>0</v>
      </c>
      <c r="J349" s="28">
        <f>TRUNC(I349*D349,1)</f>
        <v>0</v>
      </c>
      <c r="K349" s="25">
        <f t="shared" si="55"/>
        <v>0</v>
      </c>
      <c r="L349" s="28">
        <f t="shared" si="55"/>
        <v>0</v>
      </c>
      <c r="M349" s="22" t="s">
        <v>52</v>
      </c>
      <c r="N349" s="2" t="s">
        <v>1417</v>
      </c>
      <c r="O349" s="2" t="s">
        <v>877</v>
      </c>
      <c r="P349" s="2" t="s">
        <v>64</v>
      </c>
      <c r="Q349" s="2" t="s">
        <v>64</v>
      </c>
      <c r="R349" s="2" t="s">
        <v>64</v>
      </c>
      <c r="S349" s="3">
        <v>1</v>
      </c>
      <c r="T349" s="3">
        <v>2</v>
      </c>
      <c r="U349" s="3">
        <v>0.04</v>
      </c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2" t="s">
        <v>52</v>
      </c>
      <c r="AW349" s="2" t="s">
        <v>1478</v>
      </c>
      <c r="AX349" s="2" t="s">
        <v>52</v>
      </c>
      <c r="AY349" s="2" t="s">
        <v>52</v>
      </c>
      <c r="AZ349" s="2" t="s">
        <v>52</v>
      </c>
    </row>
    <row r="350" spans="1:52" ht="30" customHeight="1" x14ac:dyDescent="0.3">
      <c r="A350" s="22" t="s">
        <v>885</v>
      </c>
      <c r="B350" s="22" t="s">
        <v>52</v>
      </c>
      <c r="C350" s="22" t="s">
        <v>52</v>
      </c>
      <c r="D350" s="23"/>
      <c r="E350" s="25"/>
      <c r="F350" s="28">
        <f>TRUNC(SUMIF(N347:N349, N346, F347:F349),0)</f>
        <v>0</v>
      </c>
      <c r="G350" s="25"/>
      <c r="H350" s="28">
        <f>TRUNC(SUMIF(N347:N349, N346, H347:H349),0)</f>
        <v>0</v>
      </c>
      <c r="I350" s="25"/>
      <c r="J350" s="28">
        <f>TRUNC(SUMIF(N347:N349, N346, J347:J349),0)</f>
        <v>0</v>
      </c>
      <c r="K350" s="25"/>
      <c r="L350" s="28">
        <f>F350+H350+J350</f>
        <v>0</v>
      </c>
      <c r="M350" s="22" t="s">
        <v>52</v>
      </c>
      <c r="N350" s="2" t="s">
        <v>92</v>
      </c>
      <c r="O350" s="2" t="s">
        <v>92</v>
      </c>
      <c r="P350" s="2" t="s">
        <v>52</v>
      </c>
      <c r="Q350" s="2" t="s">
        <v>52</v>
      </c>
      <c r="R350" s="2" t="s">
        <v>52</v>
      </c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2" t="s">
        <v>52</v>
      </c>
      <c r="AW350" s="2" t="s">
        <v>52</v>
      </c>
      <c r="AX350" s="2" t="s">
        <v>52</v>
      </c>
      <c r="AY350" s="2" t="s">
        <v>52</v>
      </c>
      <c r="AZ350" s="2" t="s">
        <v>52</v>
      </c>
    </row>
    <row r="351" spans="1:52" ht="30" customHeight="1" x14ac:dyDescent="0.3">
      <c r="A351" s="23"/>
      <c r="B351" s="23"/>
      <c r="C351" s="23"/>
      <c r="D351" s="23"/>
      <c r="E351" s="25"/>
      <c r="F351" s="28"/>
      <c r="G351" s="25"/>
      <c r="H351" s="28"/>
      <c r="I351" s="25"/>
      <c r="J351" s="28"/>
      <c r="K351" s="25"/>
      <c r="L351" s="28"/>
      <c r="M351" s="23"/>
    </row>
    <row r="352" spans="1:52" ht="30" customHeight="1" x14ac:dyDescent="0.3">
      <c r="A352" s="19" t="s">
        <v>1479</v>
      </c>
      <c r="B352" s="20"/>
      <c r="C352" s="20"/>
      <c r="D352" s="20"/>
      <c r="E352" s="24"/>
      <c r="F352" s="27"/>
      <c r="G352" s="24"/>
      <c r="H352" s="27"/>
      <c r="I352" s="24"/>
      <c r="J352" s="27"/>
      <c r="K352" s="24"/>
      <c r="L352" s="27"/>
      <c r="M352" s="21"/>
      <c r="N352" s="1" t="s">
        <v>1480</v>
      </c>
    </row>
    <row r="353" spans="1:52" ht="30" customHeight="1" x14ac:dyDescent="0.3">
      <c r="A353" s="22" t="s">
        <v>1484</v>
      </c>
      <c r="B353" s="22" t="s">
        <v>880</v>
      </c>
      <c r="C353" s="22" t="s">
        <v>881</v>
      </c>
      <c r="D353" s="23">
        <v>0.04</v>
      </c>
      <c r="E353" s="25">
        <f>단가대비표!O174</f>
        <v>0</v>
      </c>
      <c r="F353" s="28">
        <f>TRUNC(E353*D353,1)</f>
        <v>0</v>
      </c>
      <c r="G353" s="25">
        <f>단가대비표!P174</f>
        <v>0</v>
      </c>
      <c r="H353" s="28">
        <f>TRUNC(G353*D353,1)</f>
        <v>0</v>
      </c>
      <c r="I353" s="25">
        <f>단가대비표!V174</f>
        <v>0</v>
      </c>
      <c r="J353" s="28">
        <f>TRUNC(I353*D353,1)</f>
        <v>0</v>
      </c>
      <c r="K353" s="25">
        <f t="shared" ref="K353:L355" si="56">TRUNC(E353+G353+I353,1)</f>
        <v>0</v>
      </c>
      <c r="L353" s="28">
        <f t="shared" si="56"/>
        <v>0</v>
      </c>
      <c r="M353" s="22" t="s">
        <v>1485</v>
      </c>
      <c r="N353" s="2" t="s">
        <v>1480</v>
      </c>
      <c r="O353" s="2" t="s">
        <v>1486</v>
      </c>
      <c r="P353" s="2" t="s">
        <v>64</v>
      </c>
      <c r="Q353" s="2" t="s">
        <v>64</v>
      </c>
      <c r="R353" s="2" t="s">
        <v>63</v>
      </c>
      <c r="S353" s="3"/>
      <c r="T353" s="3"/>
      <c r="U353" s="3"/>
      <c r="V353" s="3">
        <v>1</v>
      </c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2" t="s">
        <v>52</v>
      </c>
      <c r="AW353" s="2" t="s">
        <v>1487</v>
      </c>
      <c r="AX353" s="2" t="s">
        <v>52</v>
      </c>
      <c r="AY353" s="2" t="s">
        <v>52</v>
      </c>
      <c r="AZ353" s="2" t="s">
        <v>52</v>
      </c>
    </row>
    <row r="354" spans="1:52" ht="30" customHeight="1" x14ac:dyDescent="0.3">
      <c r="A354" s="22" t="s">
        <v>1053</v>
      </c>
      <c r="B354" s="22" t="s">
        <v>880</v>
      </c>
      <c r="C354" s="22" t="s">
        <v>881</v>
      </c>
      <c r="D354" s="23">
        <v>0.02</v>
      </c>
      <c r="E354" s="25">
        <f>단가대비표!O157</f>
        <v>0</v>
      </c>
      <c r="F354" s="28">
        <f>TRUNC(E354*D354,1)</f>
        <v>0</v>
      </c>
      <c r="G354" s="25">
        <f>단가대비표!P157</f>
        <v>0</v>
      </c>
      <c r="H354" s="28">
        <f>TRUNC(G354*D354,1)</f>
        <v>0</v>
      </c>
      <c r="I354" s="25">
        <f>단가대비표!V157</f>
        <v>0</v>
      </c>
      <c r="J354" s="28">
        <f>TRUNC(I354*D354,1)</f>
        <v>0</v>
      </c>
      <c r="K354" s="25">
        <f t="shared" si="56"/>
        <v>0</v>
      </c>
      <c r="L354" s="28">
        <f t="shared" si="56"/>
        <v>0</v>
      </c>
      <c r="M354" s="22" t="s">
        <v>1120</v>
      </c>
      <c r="N354" s="2" t="s">
        <v>1480</v>
      </c>
      <c r="O354" s="2" t="s">
        <v>1054</v>
      </c>
      <c r="P354" s="2" t="s">
        <v>64</v>
      </c>
      <c r="Q354" s="2" t="s">
        <v>64</v>
      </c>
      <c r="R354" s="2" t="s">
        <v>63</v>
      </c>
      <c r="S354" s="3"/>
      <c r="T354" s="3"/>
      <c r="U354" s="3"/>
      <c r="V354" s="3">
        <v>1</v>
      </c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2" t="s">
        <v>52</v>
      </c>
      <c r="AW354" s="2" t="s">
        <v>1488</v>
      </c>
      <c r="AX354" s="2" t="s">
        <v>52</v>
      </c>
      <c r="AY354" s="2" t="s">
        <v>52</v>
      </c>
      <c r="AZ354" s="2" t="s">
        <v>52</v>
      </c>
    </row>
    <row r="355" spans="1:52" ht="30" customHeight="1" x14ac:dyDescent="0.3">
      <c r="A355" s="22" t="s">
        <v>1056</v>
      </c>
      <c r="B355" s="22" t="s">
        <v>1267</v>
      </c>
      <c r="C355" s="22" t="s">
        <v>458</v>
      </c>
      <c r="D355" s="23">
        <v>1</v>
      </c>
      <c r="E355" s="25">
        <v>0</v>
      </c>
      <c r="F355" s="28">
        <f>TRUNC(E355*D355,1)</f>
        <v>0</v>
      </c>
      <c r="G355" s="25">
        <v>0</v>
      </c>
      <c r="H355" s="28">
        <f>TRUNC(G355*D355,1)</f>
        <v>0</v>
      </c>
      <c r="I355" s="25">
        <f>TRUNC(SUMIF(V353:V355, RIGHTB(O355, 1), H353:H355)*U355, 2)</f>
        <v>0</v>
      </c>
      <c r="J355" s="28">
        <f>TRUNC(I355*D355,1)</f>
        <v>0</v>
      </c>
      <c r="K355" s="25">
        <f t="shared" si="56"/>
        <v>0</v>
      </c>
      <c r="L355" s="28">
        <f t="shared" si="56"/>
        <v>0</v>
      </c>
      <c r="M355" s="22" t="s">
        <v>52</v>
      </c>
      <c r="N355" s="2" t="s">
        <v>1480</v>
      </c>
      <c r="O355" s="2" t="s">
        <v>877</v>
      </c>
      <c r="P355" s="2" t="s">
        <v>64</v>
      </c>
      <c r="Q355" s="2" t="s">
        <v>64</v>
      </c>
      <c r="R355" s="2" t="s">
        <v>64</v>
      </c>
      <c r="S355" s="3">
        <v>1</v>
      </c>
      <c r="T355" s="3">
        <v>2</v>
      </c>
      <c r="U355" s="3">
        <v>0.02</v>
      </c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2" t="s">
        <v>52</v>
      </c>
      <c r="AW355" s="2" t="s">
        <v>1489</v>
      </c>
      <c r="AX355" s="2" t="s">
        <v>52</v>
      </c>
      <c r="AY355" s="2" t="s">
        <v>52</v>
      </c>
      <c r="AZ355" s="2" t="s">
        <v>52</v>
      </c>
    </row>
    <row r="356" spans="1:52" ht="30" customHeight="1" x14ac:dyDescent="0.3">
      <c r="A356" s="22" t="s">
        <v>885</v>
      </c>
      <c r="B356" s="22" t="s">
        <v>52</v>
      </c>
      <c r="C356" s="22" t="s">
        <v>52</v>
      </c>
      <c r="D356" s="23"/>
      <c r="E356" s="25"/>
      <c r="F356" s="28">
        <f>TRUNC(SUMIF(N353:N355, N352, F353:F355),0)</f>
        <v>0</v>
      </c>
      <c r="G356" s="25"/>
      <c r="H356" s="28">
        <f>TRUNC(SUMIF(N353:N355, N352, H353:H355),0)</f>
        <v>0</v>
      </c>
      <c r="I356" s="25"/>
      <c r="J356" s="28">
        <f>TRUNC(SUMIF(N353:N355, N352, J353:J355),0)</f>
        <v>0</v>
      </c>
      <c r="K356" s="25"/>
      <c r="L356" s="28">
        <f>F356+H356+J356</f>
        <v>0</v>
      </c>
      <c r="M356" s="22" t="s">
        <v>52</v>
      </c>
      <c r="N356" s="2" t="s">
        <v>92</v>
      </c>
      <c r="O356" s="2" t="s">
        <v>92</v>
      </c>
      <c r="P356" s="2" t="s">
        <v>52</v>
      </c>
      <c r="Q356" s="2" t="s">
        <v>52</v>
      </c>
      <c r="R356" s="2" t="s">
        <v>52</v>
      </c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2" t="s">
        <v>52</v>
      </c>
      <c r="AW356" s="2" t="s">
        <v>52</v>
      </c>
      <c r="AX356" s="2" t="s">
        <v>52</v>
      </c>
      <c r="AY356" s="2" t="s">
        <v>52</v>
      </c>
      <c r="AZ356" s="2" t="s">
        <v>52</v>
      </c>
    </row>
    <row r="357" spans="1:52" ht="30" customHeight="1" x14ac:dyDescent="0.3">
      <c r="A357" s="23"/>
      <c r="B357" s="23"/>
      <c r="C357" s="23"/>
      <c r="D357" s="23"/>
      <c r="E357" s="25"/>
      <c r="F357" s="28"/>
      <c r="G357" s="25"/>
      <c r="H357" s="28"/>
      <c r="I357" s="25"/>
      <c r="J357" s="28"/>
      <c r="K357" s="25"/>
      <c r="L357" s="28"/>
      <c r="M357" s="23"/>
    </row>
    <row r="358" spans="1:52" ht="30" customHeight="1" x14ac:dyDescent="0.3">
      <c r="A358" s="19" t="s">
        <v>1490</v>
      </c>
      <c r="B358" s="20"/>
      <c r="C358" s="20"/>
      <c r="D358" s="20"/>
      <c r="E358" s="24"/>
      <c r="F358" s="27"/>
      <c r="G358" s="24"/>
      <c r="H358" s="27"/>
      <c r="I358" s="24"/>
      <c r="J358" s="27"/>
      <c r="K358" s="24"/>
      <c r="L358" s="27"/>
      <c r="M358" s="21"/>
      <c r="N358" s="1" t="s">
        <v>195</v>
      </c>
    </row>
    <row r="359" spans="1:52" ht="30" customHeight="1" x14ac:dyDescent="0.3">
      <c r="A359" s="22" t="s">
        <v>1491</v>
      </c>
      <c r="B359" s="22" t="s">
        <v>193</v>
      </c>
      <c r="C359" s="22" t="s">
        <v>82</v>
      </c>
      <c r="D359" s="23">
        <v>1.05</v>
      </c>
      <c r="E359" s="25">
        <f>단가대비표!O93</f>
        <v>0</v>
      </c>
      <c r="F359" s="28">
        <f>TRUNC(E359*D359,1)</f>
        <v>0</v>
      </c>
      <c r="G359" s="25">
        <f>단가대비표!P93</f>
        <v>0</v>
      </c>
      <c r="H359" s="28">
        <f>TRUNC(G359*D359,1)</f>
        <v>0</v>
      </c>
      <c r="I359" s="25">
        <f>단가대비표!V93</f>
        <v>0</v>
      </c>
      <c r="J359" s="28">
        <f>TRUNC(I359*D359,1)</f>
        <v>0</v>
      </c>
      <c r="K359" s="25">
        <f>TRUNC(E359+G359+I359,1)</f>
        <v>0</v>
      </c>
      <c r="L359" s="28">
        <f>TRUNC(F359+H359+J359,1)</f>
        <v>0</v>
      </c>
      <c r="M359" s="22" t="s">
        <v>1492</v>
      </c>
      <c r="N359" s="2" t="s">
        <v>195</v>
      </c>
      <c r="O359" s="2" t="s">
        <v>1493</v>
      </c>
      <c r="P359" s="2" t="s">
        <v>64</v>
      </c>
      <c r="Q359" s="2" t="s">
        <v>64</v>
      </c>
      <c r="R359" s="2" t="s">
        <v>63</v>
      </c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2" t="s">
        <v>52</v>
      </c>
      <c r="AW359" s="2" t="s">
        <v>1494</v>
      </c>
      <c r="AX359" s="2" t="s">
        <v>52</v>
      </c>
      <c r="AY359" s="2" t="s">
        <v>52</v>
      </c>
      <c r="AZ359" s="2" t="s">
        <v>52</v>
      </c>
    </row>
    <row r="360" spans="1:52" ht="30" customHeight="1" x14ac:dyDescent="0.3">
      <c r="A360" s="22" t="s">
        <v>1481</v>
      </c>
      <c r="B360" s="22" t="s">
        <v>52</v>
      </c>
      <c r="C360" s="22" t="s">
        <v>82</v>
      </c>
      <c r="D360" s="23">
        <v>1</v>
      </c>
      <c r="E360" s="25">
        <f>일위대가목록!E57</f>
        <v>0</v>
      </c>
      <c r="F360" s="28">
        <f>TRUNC(E360*D360,1)</f>
        <v>0</v>
      </c>
      <c r="G360" s="25">
        <f>일위대가목록!F57</f>
        <v>0</v>
      </c>
      <c r="H360" s="28">
        <f>TRUNC(G360*D360,1)</f>
        <v>0</v>
      </c>
      <c r="I360" s="25">
        <f>일위대가목록!G57</f>
        <v>0</v>
      </c>
      <c r="J360" s="28">
        <f>TRUNC(I360*D360,1)</f>
        <v>0</v>
      </c>
      <c r="K360" s="25">
        <f>TRUNC(E360+G360+I360,1)</f>
        <v>0</v>
      </c>
      <c r="L360" s="28">
        <f>TRUNC(F360+H360+J360,1)</f>
        <v>0</v>
      </c>
      <c r="M360" s="22" t="s">
        <v>1482</v>
      </c>
      <c r="N360" s="2" t="s">
        <v>195</v>
      </c>
      <c r="O360" s="2" t="s">
        <v>1480</v>
      </c>
      <c r="P360" s="2" t="s">
        <v>63</v>
      </c>
      <c r="Q360" s="2" t="s">
        <v>64</v>
      </c>
      <c r="R360" s="2" t="s">
        <v>64</v>
      </c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2" t="s">
        <v>52</v>
      </c>
      <c r="AW360" s="2" t="s">
        <v>1495</v>
      </c>
      <c r="AX360" s="2" t="s">
        <v>52</v>
      </c>
      <c r="AY360" s="2" t="s">
        <v>52</v>
      </c>
      <c r="AZ360" s="2" t="s">
        <v>52</v>
      </c>
    </row>
    <row r="361" spans="1:52" ht="30" customHeight="1" x14ac:dyDescent="0.3">
      <c r="A361" s="22" t="s">
        <v>885</v>
      </c>
      <c r="B361" s="22" t="s">
        <v>52</v>
      </c>
      <c r="C361" s="22" t="s">
        <v>52</v>
      </c>
      <c r="D361" s="23"/>
      <c r="E361" s="25"/>
      <c r="F361" s="28">
        <f>TRUNC(SUMIF(N359:N360, N358, F359:F360),0)</f>
        <v>0</v>
      </c>
      <c r="G361" s="25"/>
      <c r="H361" s="28">
        <f>TRUNC(SUMIF(N359:N360, N358, H359:H360),0)</f>
        <v>0</v>
      </c>
      <c r="I361" s="25"/>
      <c r="J361" s="28">
        <f>TRUNC(SUMIF(N359:N360, N358, J359:J360),0)</f>
        <v>0</v>
      </c>
      <c r="K361" s="25"/>
      <c r="L361" s="28">
        <f>F361+H361+J361</f>
        <v>0</v>
      </c>
      <c r="M361" s="22" t="s">
        <v>52</v>
      </c>
      <c r="N361" s="2" t="s">
        <v>92</v>
      </c>
      <c r="O361" s="2" t="s">
        <v>92</v>
      </c>
      <c r="P361" s="2" t="s">
        <v>52</v>
      </c>
      <c r="Q361" s="2" t="s">
        <v>52</v>
      </c>
      <c r="R361" s="2" t="s">
        <v>52</v>
      </c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2" t="s">
        <v>52</v>
      </c>
      <c r="AW361" s="2" t="s">
        <v>52</v>
      </c>
      <c r="AX361" s="2" t="s">
        <v>52</v>
      </c>
      <c r="AY361" s="2" t="s">
        <v>52</v>
      </c>
      <c r="AZ361" s="2" t="s">
        <v>52</v>
      </c>
    </row>
    <row r="362" spans="1:52" ht="30" customHeight="1" x14ac:dyDescent="0.3">
      <c r="A362" s="23"/>
      <c r="B362" s="23"/>
      <c r="C362" s="23"/>
      <c r="D362" s="23"/>
      <c r="E362" s="25"/>
      <c r="F362" s="28"/>
      <c r="G362" s="25"/>
      <c r="H362" s="28"/>
      <c r="I362" s="25"/>
      <c r="J362" s="28"/>
      <c r="K362" s="25"/>
      <c r="L362" s="28"/>
      <c r="M362" s="23"/>
    </row>
    <row r="363" spans="1:52" ht="30" customHeight="1" x14ac:dyDescent="0.3">
      <c r="A363" s="19" t="s">
        <v>1496</v>
      </c>
      <c r="B363" s="20"/>
      <c r="C363" s="20"/>
      <c r="D363" s="20"/>
      <c r="E363" s="24"/>
      <c r="F363" s="27"/>
      <c r="G363" s="24"/>
      <c r="H363" s="27"/>
      <c r="I363" s="24"/>
      <c r="J363" s="27"/>
      <c r="K363" s="24"/>
      <c r="L363" s="27"/>
      <c r="M363" s="21"/>
      <c r="N363" s="1" t="s">
        <v>1497</v>
      </c>
    </row>
    <row r="364" spans="1:52" ht="30" customHeight="1" x14ac:dyDescent="0.3">
      <c r="A364" s="22" t="s">
        <v>1208</v>
      </c>
      <c r="B364" s="22" t="s">
        <v>880</v>
      </c>
      <c r="C364" s="22" t="s">
        <v>881</v>
      </c>
      <c r="D364" s="23">
        <v>2.7E-2</v>
      </c>
      <c r="E364" s="25">
        <f>단가대비표!O167</f>
        <v>0</v>
      </c>
      <c r="F364" s="28">
        <f>TRUNC(E364*D364,1)</f>
        <v>0</v>
      </c>
      <c r="G364" s="25">
        <f>단가대비표!P167</f>
        <v>0</v>
      </c>
      <c r="H364" s="28">
        <f>TRUNC(G364*D364,1)</f>
        <v>0</v>
      </c>
      <c r="I364" s="25">
        <f>단가대비표!V167</f>
        <v>0</v>
      </c>
      <c r="J364" s="28">
        <f>TRUNC(I364*D364,1)</f>
        <v>0</v>
      </c>
      <c r="K364" s="25">
        <f t="shared" ref="K364:L366" si="57">TRUNC(E364+G364+I364,1)</f>
        <v>0</v>
      </c>
      <c r="L364" s="28">
        <f t="shared" si="57"/>
        <v>0</v>
      </c>
      <c r="M364" s="22" t="s">
        <v>1209</v>
      </c>
      <c r="N364" s="2" t="s">
        <v>1497</v>
      </c>
      <c r="O364" s="2" t="s">
        <v>1210</v>
      </c>
      <c r="P364" s="2" t="s">
        <v>64</v>
      </c>
      <c r="Q364" s="2" t="s">
        <v>64</v>
      </c>
      <c r="R364" s="2" t="s">
        <v>63</v>
      </c>
      <c r="S364" s="3"/>
      <c r="T364" s="3"/>
      <c r="U364" s="3"/>
      <c r="V364" s="3">
        <v>1</v>
      </c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2" t="s">
        <v>52</v>
      </c>
      <c r="AW364" s="2" t="s">
        <v>1502</v>
      </c>
      <c r="AX364" s="2" t="s">
        <v>52</v>
      </c>
      <c r="AY364" s="2" t="s">
        <v>52</v>
      </c>
      <c r="AZ364" s="2" t="s">
        <v>52</v>
      </c>
    </row>
    <row r="365" spans="1:52" ht="30" customHeight="1" x14ac:dyDescent="0.3">
      <c r="A365" s="22" t="s">
        <v>1053</v>
      </c>
      <c r="B365" s="22" t="s">
        <v>880</v>
      </c>
      <c r="C365" s="22" t="s">
        <v>881</v>
      </c>
      <c r="D365" s="23">
        <v>1.2999999999999999E-2</v>
      </c>
      <c r="E365" s="25">
        <f>단가대비표!O157</f>
        <v>0</v>
      </c>
      <c r="F365" s="28">
        <f>TRUNC(E365*D365,1)</f>
        <v>0</v>
      </c>
      <c r="G365" s="25">
        <f>단가대비표!P157</f>
        <v>0</v>
      </c>
      <c r="H365" s="28">
        <f>TRUNC(G365*D365,1)</f>
        <v>0</v>
      </c>
      <c r="I365" s="25">
        <f>단가대비표!V157</f>
        <v>0</v>
      </c>
      <c r="J365" s="28">
        <f>TRUNC(I365*D365,1)</f>
        <v>0</v>
      </c>
      <c r="K365" s="25">
        <f t="shared" si="57"/>
        <v>0</v>
      </c>
      <c r="L365" s="28">
        <f t="shared" si="57"/>
        <v>0</v>
      </c>
      <c r="M365" s="22" t="s">
        <v>1120</v>
      </c>
      <c r="N365" s="2" t="s">
        <v>1497</v>
      </c>
      <c r="O365" s="2" t="s">
        <v>1054</v>
      </c>
      <c r="P365" s="2" t="s">
        <v>64</v>
      </c>
      <c r="Q365" s="2" t="s">
        <v>64</v>
      </c>
      <c r="R365" s="2" t="s">
        <v>63</v>
      </c>
      <c r="S365" s="3"/>
      <c r="T365" s="3"/>
      <c r="U365" s="3"/>
      <c r="V365" s="3">
        <v>1</v>
      </c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2" t="s">
        <v>52</v>
      </c>
      <c r="AW365" s="2" t="s">
        <v>1503</v>
      </c>
      <c r="AX365" s="2" t="s">
        <v>52</v>
      </c>
      <c r="AY365" s="2" t="s">
        <v>52</v>
      </c>
      <c r="AZ365" s="2" t="s">
        <v>52</v>
      </c>
    </row>
    <row r="366" spans="1:52" ht="30" customHeight="1" x14ac:dyDescent="0.3">
      <c r="A366" s="22" t="s">
        <v>1056</v>
      </c>
      <c r="B366" s="22" t="s">
        <v>1267</v>
      </c>
      <c r="C366" s="22" t="s">
        <v>458</v>
      </c>
      <c r="D366" s="23">
        <v>1</v>
      </c>
      <c r="E366" s="25">
        <v>0</v>
      </c>
      <c r="F366" s="28">
        <f>TRUNC(E366*D366,1)</f>
        <v>0</v>
      </c>
      <c r="G366" s="25">
        <v>0</v>
      </c>
      <c r="H366" s="28">
        <f>TRUNC(G366*D366,1)</f>
        <v>0</v>
      </c>
      <c r="I366" s="25">
        <f>TRUNC(SUMIF(V364:V366, RIGHTB(O366, 1), H364:H366)*U366, 2)</f>
        <v>0</v>
      </c>
      <c r="J366" s="28">
        <f>TRUNC(I366*D366,1)</f>
        <v>0</v>
      </c>
      <c r="K366" s="25">
        <f t="shared" si="57"/>
        <v>0</v>
      </c>
      <c r="L366" s="28">
        <f t="shared" si="57"/>
        <v>0</v>
      </c>
      <c r="M366" s="22" t="s">
        <v>52</v>
      </c>
      <c r="N366" s="2" t="s">
        <v>1497</v>
      </c>
      <c r="O366" s="2" t="s">
        <v>877</v>
      </c>
      <c r="P366" s="2" t="s">
        <v>64</v>
      </c>
      <c r="Q366" s="2" t="s">
        <v>64</v>
      </c>
      <c r="R366" s="2" t="s">
        <v>64</v>
      </c>
      <c r="S366" s="3">
        <v>1</v>
      </c>
      <c r="T366" s="3">
        <v>2</v>
      </c>
      <c r="U366" s="3">
        <v>0.02</v>
      </c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2" t="s">
        <v>52</v>
      </c>
      <c r="AW366" s="2" t="s">
        <v>1504</v>
      </c>
      <c r="AX366" s="2" t="s">
        <v>52</v>
      </c>
      <c r="AY366" s="2" t="s">
        <v>52</v>
      </c>
      <c r="AZ366" s="2" t="s">
        <v>52</v>
      </c>
    </row>
    <row r="367" spans="1:52" ht="30" customHeight="1" x14ac:dyDescent="0.3">
      <c r="A367" s="22" t="s">
        <v>885</v>
      </c>
      <c r="B367" s="22" t="s">
        <v>52</v>
      </c>
      <c r="C367" s="22" t="s">
        <v>52</v>
      </c>
      <c r="D367" s="23"/>
      <c r="E367" s="25"/>
      <c r="F367" s="28">
        <f>TRUNC(SUMIF(N364:N366, N363, F364:F366),0)</f>
        <v>0</v>
      </c>
      <c r="G367" s="25"/>
      <c r="H367" s="28">
        <f>TRUNC(SUMIF(N364:N366, N363, H364:H366),0)</f>
        <v>0</v>
      </c>
      <c r="I367" s="25"/>
      <c r="J367" s="28">
        <f>TRUNC(SUMIF(N364:N366, N363, J364:J366),0)</f>
        <v>0</v>
      </c>
      <c r="K367" s="25"/>
      <c r="L367" s="28">
        <f>F367+H367+J367</f>
        <v>0</v>
      </c>
      <c r="M367" s="22" t="s">
        <v>52</v>
      </c>
      <c r="N367" s="2" t="s">
        <v>92</v>
      </c>
      <c r="O367" s="2" t="s">
        <v>92</v>
      </c>
      <c r="P367" s="2" t="s">
        <v>52</v>
      </c>
      <c r="Q367" s="2" t="s">
        <v>52</v>
      </c>
      <c r="R367" s="2" t="s">
        <v>52</v>
      </c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2" t="s">
        <v>52</v>
      </c>
      <c r="AW367" s="2" t="s">
        <v>52</v>
      </c>
      <c r="AX367" s="2" t="s">
        <v>52</v>
      </c>
      <c r="AY367" s="2" t="s">
        <v>52</v>
      </c>
      <c r="AZ367" s="2" t="s">
        <v>52</v>
      </c>
    </row>
    <row r="368" spans="1:52" ht="30" customHeight="1" x14ac:dyDescent="0.3">
      <c r="A368" s="23"/>
      <c r="B368" s="23"/>
      <c r="C368" s="23"/>
      <c r="D368" s="23"/>
      <c r="E368" s="25"/>
      <c r="F368" s="28"/>
      <c r="G368" s="25"/>
      <c r="H368" s="28"/>
      <c r="I368" s="25"/>
      <c r="J368" s="28"/>
      <c r="K368" s="25"/>
      <c r="L368" s="28"/>
      <c r="M368" s="23"/>
    </row>
    <row r="369" spans="1:52" ht="30" customHeight="1" x14ac:dyDescent="0.3">
      <c r="A369" s="19" t="s">
        <v>1505</v>
      </c>
      <c r="B369" s="20"/>
      <c r="C369" s="20"/>
      <c r="D369" s="20"/>
      <c r="E369" s="24"/>
      <c r="F369" s="27"/>
      <c r="G369" s="24"/>
      <c r="H369" s="27"/>
      <c r="I369" s="24"/>
      <c r="J369" s="27"/>
      <c r="K369" s="24"/>
      <c r="L369" s="27"/>
      <c r="M369" s="21"/>
      <c r="N369" s="1" t="s">
        <v>1506</v>
      </c>
    </row>
    <row r="370" spans="1:52" ht="30" customHeight="1" x14ac:dyDescent="0.3">
      <c r="A370" s="22" t="s">
        <v>1509</v>
      </c>
      <c r="B370" s="22" t="s">
        <v>1510</v>
      </c>
      <c r="C370" s="22" t="s">
        <v>1511</v>
      </c>
      <c r="D370" s="23">
        <v>1.0981000000000001</v>
      </c>
      <c r="E370" s="25">
        <f>단가대비표!O55</f>
        <v>0</v>
      </c>
      <c r="F370" s="28">
        <f>TRUNC(E370*D370,1)</f>
        <v>0</v>
      </c>
      <c r="G370" s="25">
        <f>단가대비표!P55</f>
        <v>0</v>
      </c>
      <c r="H370" s="28">
        <f>TRUNC(G370*D370,1)</f>
        <v>0</v>
      </c>
      <c r="I370" s="25">
        <f>단가대비표!V55</f>
        <v>0</v>
      </c>
      <c r="J370" s="28">
        <f>TRUNC(I370*D370,1)</f>
        <v>0</v>
      </c>
      <c r="K370" s="25">
        <f>TRUNC(E370+G370+I370,1)</f>
        <v>0</v>
      </c>
      <c r="L370" s="28">
        <f>TRUNC(F370+H370+J370,1)</f>
        <v>0</v>
      </c>
      <c r="M370" s="22" t="s">
        <v>1512</v>
      </c>
      <c r="N370" s="2" t="s">
        <v>1506</v>
      </c>
      <c r="O370" s="2" t="s">
        <v>1513</v>
      </c>
      <c r="P370" s="2" t="s">
        <v>64</v>
      </c>
      <c r="Q370" s="2" t="s">
        <v>64</v>
      </c>
      <c r="R370" s="2" t="s">
        <v>63</v>
      </c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2" t="s">
        <v>52</v>
      </c>
      <c r="AW370" s="2" t="s">
        <v>1514</v>
      </c>
      <c r="AX370" s="2" t="s">
        <v>52</v>
      </c>
      <c r="AY370" s="2" t="s">
        <v>52</v>
      </c>
      <c r="AZ370" s="2" t="s">
        <v>52</v>
      </c>
    </row>
    <row r="371" spans="1:52" ht="30" customHeight="1" x14ac:dyDescent="0.3">
      <c r="A371" s="22" t="s">
        <v>1498</v>
      </c>
      <c r="B371" s="22" t="s">
        <v>1499</v>
      </c>
      <c r="C371" s="22" t="s">
        <v>82</v>
      </c>
      <c r="D371" s="23">
        <v>1</v>
      </c>
      <c r="E371" s="25">
        <f>일위대가목록!E59</f>
        <v>0</v>
      </c>
      <c r="F371" s="28">
        <f>TRUNC(E371*D371,1)</f>
        <v>0</v>
      </c>
      <c r="G371" s="25">
        <f>일위대가목록!F59</f>
        <v>0</v>
      </c>
      <c r="H371" s="28">
        <f>TRUNC(G371*D371,1)</f>
        <v>0</v>
      </c>
      <c r="I371" s="25">
        <f>일위대가목록!G59</f>
        <v>0</v>
      </c>
      <c r="J371" s="28">
        <f>TRUNC(I371*D371,1)</f>
        <v>0</v>
      </c>
      <c r="K371" s="25">
        <f>TRUNC(E371+G371+I371,1)</f>
        <v>0</v>
      </c>
      <c r="L371" s="28">
        <f>TRUNC(F371+H371+J371,1)</f>
        <v>0</v>
      </c>
      <c r="M371" s="22" t="s">
        <v>1500</v>
      </c>
      <c r="N371" s="2" t="s">
        <v>1506</v>
      </c>
      <c r="O371" s="2" t="s">
        <v>1497</v>
      </c>
      <c r="P371" s="2" t="s">
        <v>63</v>
      </c>
      <c r="Q371" s="2" t="s">
        <v>64</v>
      </c>
      <c r="R371" s="2" t="s">
        <v>64</v>
      </c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2" t="s">
        <v>52</v>
      </c>
      <c r="AW371" s="2" t="s">
        <v>1515</v>
      </c>
      <c r="AX371" s="2" t="s">
        <v>52</v>
      </c>
      <c r="AY371" s="2" t="s">
        <v>52</v>
      </c>
      <c r="AZ371" s="2" t="s">
        <v>52</v>
      </c>
    </row>
    <row r="372" spans="1:52" ht="30" customHeight="1" x14ac:dyDescent="0.3">
      <c r="A372" s="22" t="s">
        <v>885</v>
      </c>
      <c r="B372" s="22" t="s">
        <v>52</v>
      </c>
      <c r="C372" s="22" t="s">
        <v>52</v>
      </c>
      <c r="D372" s="23"/>
      <c r="E372" s="25"/>
      <c r="F372" s="28">
        <f>TRUNC(SUMIF(N370:N371, N369, F370:F371),0)</f>
        <v>0</v>
      </c>
      <c r="G372" s="25"/>
      <c r="H372" s="28">
        <f>TRUNC(SUMIF(N370:N371, N369, H370:H371),0)</f>
        <v>0</v>
      </c>
      <c r="I372" s="25"/>
      <c r="J372" s="28">
        <f>TRUNC(SUMIF(N370:N371, N369, J370:J371),0)</f>
        <v>0</v>
      </c>
      <c r="K372" s="25"/>
      <c r="L372" s="28">
        <f>F372+H372+J372</f>
        <v>0</v>
      </c>
      <c r="M372" s="22" t="s">
        <v>52</v>
      </c>
      <c r="N372" s="2" t="s">
        <v>92</v>
      </c>
      <c r="O372" s="2" t="s">
        <v>92</v>
      </c>
      <c r="P372" s="2" t="s">
        <v>52</v>
      </c>
      <c r="Q372" s="2" t="s">
        <v>52</v>
      </c>
      <c r="R372" s="2" t="s">
        <v>52</v>
      </c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2" t="s">
        <v>52</v>
      </c>
      <c r="AW372" s="2" t="s">
        <v>52</v>
      </c>
      <c r="AX372" s="2" t="s">
        <v>52</v>
      </c>
      <c r="AY372" s="2" t="s">
        <v>52</v>
      </c>
      <c r="AZ372" s="2" t="s">
        <v>52</v>
      </c>
    </row>
    <row r="373" spans="1:52" ht="30" customHeight="1" x14ac:dyDescent="0.3">
      <c r="A373" s="23"/>
      <c r="B373" s="23"/>
      <c r="C373" s="23"/>
      <c r="D373" s="23"/>
      <c r="E373" s="25"/>
      <c r="F373" s="28"/>
      <c r="G373" s="25"/>
      <c r="H373" s="28"/>
      <c r="I373" s="25"/>
      <c r="J373" s="28"/>
      <c r="K373" s="25"/>
      <c r="L373" s="28"/>
      <c r="M373" s="23"/>
    </row>
    <row r="374" spans="1:52" ht="30" customHeight="1" x14ac:dyDescent="0.3">
      <c r="A374" s="19" t="s">
        <v>1516</v>
      </c>
      <c r="B374" s="20"/>
      <c r="C374" s="20"/>
      <c r="D374" s="20"/>
      <c r="E374" s="24"/>
      <c r="F374" s="27"/>
      <c r="G374" s="24"/>
      <c r="H374" s="27"/>
      <c r="I374" s="24"/>
      <c r="J374" s="27"/>
      <c r="K374" s="24"/>
      <c r="L374" s="27"/>
      <c r="M374" s="21"/>
      <c r="N374" s="1" t="s">
        <v>286</v>
      </c>
    </row>
    <row r="375" spans="1:52" ht="30" customHeight="1" x14ac:dyDescent="0.3">
      <c r="A375" s="22" t="s">
        <v>1517</v>
      </c>
      <c r="B375" s="22" t="s">
        <v>1518</v>
      </c>
      <c r="C375" s="22" t="s">
        <v>500</v>
      </c>
      <c r="D375" s="23">
        <v>1.3620000000000001</v>
      </c>
      <c r="E375" s="25">
        <f>단가대비표!O80</f>
        <v>0</v>
      </c>
      <c r="F375" s="28">
        <f t="shared" ref="F375:F383" si="58">TRUNC(E375*D375,1)</f>
        <v>0</v>
      </c>
      <c r="G375" s="25">
        <f>단가대비표!P80</f>
        <v>0</v>
      </c>
      <c r="H375" s="28">
        <f t="shared" ref="H375:H383" si="59">TRUNC(G375*D375,1)</f>
        <v>0</v>
      </c>
      <c r="I375" s="25">
        <f>단가대비표!V80</f>
        <v>0</v>
      </c>
      <c r="J375" s="28">
        <f t="shared" ref="J375:J383" si="60">TRUNC(I375*D375,1)</f>
        <v>0</v>
      </c>
      <c r="K375" s="25">
        <f t="shared" ref="K375:K383" si="61">TRUNC(E375+G375+I375,1)</f>
        <v>0</v>
      </c>
      <c r="L375" s="28">
        <f t="shared" ref="L375:L383" si="62">TRUNC(F375+H375+J375,1)</f>
        <v>0</v>
      </c>
      <c r="M375" s="22" t="s">
        <v>1519</v>
      </c>
      <c r="N375" s="2" t="s">
        <v>286</v>
      </c>
      <c r="O375" s="2" t="s">
        <v>1520</v>
      </c>
      <c r="P375" s="2" t="s">
        <v>64</v>
      </c>
      <c r="Q375" s="2" t="s">
        <v>64</v>
      </c>
      <c r="R375" s="2" t="s">
        <v>63</v>
      </c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2" t="s">
        <v>52</v>
      </c>
      <c r="AW375" s="2" t="s">
        <v>1521</v>
      </c>
      <c r="AX375" s="2" t="s">
        <v>52</v>
      </c>
      <c r="AY375" s="2" t="s">
        <v>52</v>
      </c>
      <c r="AZ375" s="2" t="s">
        <v>52</v>
      </c>
    </row>
    <row r="376" spans="1:52" ht="30" customHeight="1" x14ac:dyDescent="0.3">
      <c r="A376" s="22" t="s">
        <v>1517</v>
      </c>
      <c r="B376" s="22" t="s">
        <v>1522</v>
      </c>
      <c r="C376" s="22" t="s">
        <v>60</v>
      </c>
      <c r="D376" s="23">
        <v>1.222</v>
      </c>
      <c r="E376" s="25">
        <f>단가대비표!O81</f>
        <v>0</v>
      </c>
      <c r="F376" s="28">
        <f t="shared" si="58"/>
        <v>0</v>
      </c>
      <c r="G376" s="25">
        <f>단가대비표!P81</f>
        <v>0</v>
      </c>
      <c r="H376" s="28">
        <f t="shared" si="59"/>
        <v>0</v>
      </c>
      <c r="I376" s="25">
        <f>단가대비표!V81</f>
        <v>0</v>
      </c>
      <c r="J376" s="28">
        <f t="shared" si="60"/>
        <v>0</v>
      </c>
      <c r="K376" s="25">
        <f t="shared" si="61"/>
        <v>0</v>
      </c>
      <c r="L376" s="28">
        <f t="shared" si="62"/>
        <v>0</v>
      </c>
      <c r="M376" s="22" t="s">
        <v>1523</v>
      </c>
      <c r="N376" s="2" t="s">
        <v>286</v>
      </c>
      <c r="O376" s="2" t="s">
        <v>1524</v>
      </c>
      <c r="P376" s="2" t="s">
        <v>64</v>
      </c>
      <c r="Q376" s="2" t="s">
        <v>64</v>
      </c>
      <c r="R376" s="2" t="s">
        <v>63</v>
      </c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2" t="s">
        <v>52</v>
      </c>
      <c r="AW376" s="2" t="s">
        <v>1525</v>
      </c>
      <c r="AX376" s="2" t="s">
        <v>52</v>
      </c>
      <c r="AY376" s="2" t="s">
        <v>52</v>
      </c>
      <c r="AZ376" s="2" t="s">
        <v>52</v>
      </c>
    </row>
    <row r="377" spans="1:52" ht="30" customHeight="1" x14ac:dyDescent="0.3">
      <c r="A377" s="22" t="s">
        <v>1517</v>
      </c>
      <c r="B377" s="22" t="s">
        <v>1526</v>
      </c>
      <c r="C377" s="22" t="s">
        <v>60</v>
      </c>
      <c r="D377" s="23">
        <v>0.52500000000000002</v>
      </c>
      <c r="E377" s="25">
        <f>단가대비표!O82</f>
        <v>0</v>
      </c>
      <c r="F377" s="28">
        <f t="shared" si="58"/>
        <v>0</v>
      </c>
      <c r="G377" s="25">
        <f>단가대비표!P82</f>
        <v>0</v>
      </c>
      <c r="H377" s="28">
        <f t="shared" si="59"/>
        <v>0</v>
      </c>
      <c r="I377" s="25">
        <f>단가대비표!V82</f>
        <v>0</v>
      </c>
      <c r="J377" s="28">
        <f t="shared" si="60"/>
        <v>0</v>
      </c>
      <c r="K377" s="25">
        <f t="shared" si="61"/>
        <v>0</v>
      </c>
      <c r="L377" s="28">
        <f t="shared" si="62"/>
        <v>0</v>
      </c>
      <c r="M377" s="22" t="s">
        <v>1527</v>
      </c>
      <c r="N377" s="2" t="s">
        <v>286</v>
      </c>
      <c r="O377" s="2" t="s">
        <v>1528</v>
      </c>
      <c r="P377" s="2" t="s">
        <v>64</v>
      </c>
      <c r="Q377" s="2" t="s">
        <v>64</v>
      </c>
      <c r="R377" s="2" t="s">
        <v>63</v>
      </c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2" t="s">
        <v>52</v>
      </c>
      <c r="AW377" s="2" t="s">
        <v>1529</v>
      </c>
      <c r="AX377" s="2" t="s">
        <v>52</v>
      </c>
      <c r="AY377" s="2" t="s">
        <v>52</v>
      </c>
      <c r="AZ377" s="2" t="s">
        <v>52</v>
      </c>
    </row>
    <row r="378" spans="1:52" ht="30" customHeight="1" x14ac:dyDescent="0.3">
      <c r="A378" s="22" t="s">
        <v>1517</v>
      </c>
      <c r="B378" s="22" t="s">
        <v>1530</v>
      </c>
      <c r="C378" s="22" t="s">
        <v>506</v>
      </c>
      <c r="D378" s="23">
        <v>0.58399999999999996</v>
      </c>
      <c r="E378" s="25">
        <f>단가대비표!O83</f>
        <v>0</v>
      </c>
      <c r="F378" s="28">
        <f t="shared" si="58"/>
        <v>0</v>
      </c>
      <c r="G378" s="25">
        <f>단가대비표!P83</f>
        <v>0</v>
      </c>
      <c r="H378" s="28">
        <f t="shared" si="59"/>
        <v>0</v>
      </c>
      <c r="I378" s="25">
        <f>단가대비표!V83</f>
        <v>0</v>
      </c>
      <c r="J378" s="28">
        <f t="shared" si="60"/>
        <v>0</v>
      </c>
      <c r="K378" s="25">
        <f t="shared" si="61"/>
        <v>0</v>
      </c>
      <c r="L378" s="28">
        <f t="shared" si="62"/>
        <v>0</v>
      </c>
      <c r="M378" s="22" t="s">
        <v>1531</v>
      </c>
      <c r="N378" s="2" t="s">
        <v>286</v>
      </c>
      <c r="O378" s="2" t="s">
        <v>1532</v>
      </c>
      <c r="P378" s="2" t="s">
        <v>64</v>
      </c>
      <c r="Q378" s="2" t="s">
        <v>64</v>
      </c>
      <c r="R378" s="2" t="s">
        <v>63</v>
      </c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2" t="s">
        <v>52</v>
      </c>
      <c r="AW378" s="2" t="s">
        <v>1533</v>
      </c>
      <c r="AX378" s="2" t="s">
        <v>52</v>
      </c>
      <c r="AY378" s="2" t="s">
        <v>52</v>
      </c>
      <c r="AZ378" s="2" t="s">
        <v>52</v>
      </c>
    </row>
    <row r="379" spans="1:52" ht="30" customHeight="1" x14ac:dyDescent="0.3">
      <c r="A379" s="22" t="s">
        <v>1517</v>
      </c>
      <c r="B379" s="22" t="s">
        <v>1534</v>
      </c>
      <c r="C379" s="22" t="s">
        <v>506</v>
      </c>
      <c r="D379" s="23">
        <v>0.19500000000000001</v>
      </c>
      <c r="E379" s="25">
        <f>단가대비표!O84</f>
        <v>0</v>
      </c>
      <c r="F379" s="28">
        <f t="shared" si="58"/>
        <v>0</v>
      </c>
      <c r="G379" s="25">
        <f>단가대비표!P84</f>
        <v>0</v>
      </c>
      <c r="H379" s="28">
        <f t="shared" si="59"/>
        <v>0</v>
      </c>
      <c r="I379" s="25">
        <f>단가대비표!V84</f>
        <v>0</v>
      </c>
      <c r="J379" s="28">
        <f t="shared" si="60"/>
        <v>0</v>
      </c>
      <c r="K379" s="25">
        <f t="shared" si="61"/>
        <v>0</v>
      </c>
      <c r="L379" s="28">
        <f t="shared" si="62"/>
        <v>0</v>
      </c>
      <c r="M379" s="22" t="s">
        <v>1535</v>
      </c>
      <c r="N379" s="2" t="s">
        <v>286</v>
      </c>
      <c r="O379" s="2" t="s">
        <v>1536</v>
      </c>
      <c r="P379" s="2" t="s">
        <v>64</v>
      </c>
      <c r="Q379" s="2" t="s">
        <v>64</v>
      </c>
      <c r="R379" s="2" t="s">
        <v>63</v>
      </c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2" t="s">
        <v>52</v>
      </c>
      <c r="AW379" s="2" t="s">
        <v>1537</v>
      </c>
      <c r="AX379" s="2" t="s">
        <v>52</v>
      </c>
      <c r="AY379" s="2" t="s">
        <v>52</v>
      </c>
      <c r="AZ379" s="2" t="s">
        <v>52</v>
      </c>
    </row>
    <row r="380" spans="1:52" ht="30" customHeight="1" x14ac:dyDescent="0.3">
      <c r="A380" s="22" t="s">
        <v>1517</v>
      </c>
      <c r="B380" s="22" t="s">
        <v>1538</v>
      </c>
      <c r="C380" s="22" t="s">
        <v>60</v>
      </c>
      <c r="D380" s="23">
        <v>3.6749999999999998</v>
      </c>
      <c r="E380" s="25">
        <f>단가대비표!O79</f>
        <v>0</v>
      </c>
      <c r="F380" s="28">
        <f t="shared" si="58"/>
        <v>0</v>
      </c>
      <c r="G380" s="25">
        <f>단가대비표!P79</f>
        <v>0</v>
      </c>
      <c r="H380" s="28">
        <f t="shared" si="59"/>
        <v>0</v>
      </c>
      <c r="I380" s="25">
        <f>단가대비표!V79</f>
        <v>0</v>
      </c>
      <c r="J380" s="28">
        <f t="shared" si="60"/>
        <v>0</v>
      </c>
      <c r="K380" s="25">
        <f t="shared" si="61"/>
        <v>0</v>
      </c>
      <c r="L380" s="28">
        <f t="shared" si="62"/>
        <v>0</v>
      </c>
      <c r="M380" s="22" t="s">
        <v>1539</v>
      </c>
      <c r="N380" s="2" t="s">
        <v>286</v>
      </c>
      <c r="O380" s="2" t="s">
        <v>1540</v>
      </c>
      <c r="P380" s="2" t="s">
        <v>64</v>
      </c>
      <c r="Q380" s="2" t="s">
        <v>64</v>
      </c>
      <c r="R380" s="2" t="s">
        <v>63</v>
      </c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2" t="s">
        <v>52</v>
      </c>
      <c r="AW380" s="2" t="s">
        <v>1541</v>
      </c>
      <c r="AX380" s="2" t="s">
        <v>52</v>
      </c>
      <c r="AY380" s="2" t="s">
        <v>52</v>
      </c>
      <c r="AZ380" s="2" t="s">
        <v>52</v>
      </c>
    </row>
    <row r="381" spans="1:52" ht="30" customHeight="1" x14ac:dyDescent="0.3">
      <c r="A381" s="22" t="s">
        <v>1517</v>
      </c>
      <c r="B381" s="22" t="s">
        <v>1542</v>
      </c>
      <c r="C381" s="22" t="s">
        <v>500</v>
      </c>
      <c r="D381" s="23">
        <v>4.0839999999999996</v>
      </c>
      <c r="E381" s="25">
        <f>단가대비표!O85</f>
        <v>0</v>
      </c>
      <c r="F381" s="28">
        <f t="shared" si="58"/>
        <v>0</v>
      </c>
      <c r="G381" s="25">
        <f>단가대비표!P85</f>
        <v>0</v>
      </c>
      <c r="H381" s="28">
        <f t="shared" si="59"/>
        <v>0</v>
      </c>
      <c r="I381" s="25">
        <f>단가대비표!V85</f>
        <v>0</v>
      </c>
      <c r="J381" s="28">
        <f t="shared" si="60"/>
        <v>0</v>
      </c>
      <c r="K381" s="25">
        <f t="shared" si="61"/>
        <v>0</v>
      </c>
      <c r="L381" s="28">
        <f t="shared" si="62"/>
        <v>0</v>
      </c>
      <c r="M381" s="22" t="s">
        <v>1543</v>
      </c>
      <c r="N381" s="2" t="s">
        <v>286</v>
      </c>
      <c r="O381" s="2" t="s">
        <v>1544</v>
      </c>
      <c r="P381" s="2" t="s">
        <v>64</v>
      </c>
      <c r="Q381" s="2" t="s">
        <v>64</v>
      </c>
      <c r="R381" s="2" t="s">
        <v>63</v>
      </c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2" t="s">
        <v>52</v>
      </c>
      <c r="AW381" s="2" t="s">
        <v>1545</v>
      </c>
      <c r="AX381" s="2" t="s">
        <v>52</v>
      </c>
      <c r="AY381" s="2" t="s">
        <v>52</v>
      </c>
      <c r="AZ381" s="2" t="s">
        <v>52</v>
      </c>
    </row>
    <row r="382" spans="1:52" ht="30" customHeight="1" x14ac:dyDescent="0.3">
      <c r="A382" s="22" t="s">
        <v>1517</v>
      </c>
      <c r="B382" s="22" t="s">
        <v>1546</v>
      </c>
      <c r="C382" s="22" t="s">
        <v>500</v>
      </c>
      <c r="D382" s="23">
        <v>0.58399999999999996</v>
      </c>
      <c r="E382" s="25">
        <f>단가대비표!O86</f>
        <v>0</v>
      </c>
      <c r="F382" s="28">
        <f t="shared" si="58"/>
        <v>0</v>
      </c>
      <c r="G382" s="25">
        <f>단가대비표!P86</f>
        <v>0</v>
      </c>
      <c r="H382" s="28">
        <f t="shared" si="59"/>
        <v>0</v>
      </c>
      <c r="I382" s="25">
        <f>단가대비표!V86</f>
        <v>0</v>
      </c>
      <c r="J382" s="28">
        <f t="shared" si="60"/>
        <v>0</v>
      </c>
      <c r="K382" s="25">
        <f t="shared" si="61"/>
        <v>0</v>
      </c>
      <c r="L382" s="28">
        <f t="shared" si="62"/>
        <v>0</v>
      </c>
      <c r="M382" s="22" t="s">
        <v>1547</v>
      </c>
      <c r="N382" s="2" t="s">
        <v>286</v>
      </c>
      <c r="O382" s="2" t="s">
        <v>1548</v>
      </c>
      <c r="P382" s="2" t="s">
        <v>64</v>
      </c>
      <c r="Q382" s="2" t="s">
        <v>64</v>
      </c>
      <c r="R382" s="2" t="s">
        <v>63</v>
      </c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2" t="s">
        <v>52</v>
      </c>
      <c r="AW382" s="2" t="s">
        <v>1549</v>
      </c>
      <c r="AX382" s="2" t="s">
        <v>52</v>
      </c>
      <c r="AY382" s="2" t="s">
        <v>52</v>
      </c>
      <c r="AZ382" s="2" t="s">
        <v>52</v>
      </c>
    </row>
    <row r="383" spans="1:52" ht="30" customHeight="1" x14ac:dyDescent="0.3">
      <c r="A383" s="22" t="s">
        <v>283</v>
      </c>
      <c r="B383" s="22" t="s">
        <v>1550</v>
      </c>
      <c r="C383" s="22" t="s">
        <v>82</v>
      </c>
      <c r="D383" s="23">
        <v>1</v>
      </c>
      <c r="E383" s="25">
        <f>일위대가목록!E64</f>
        <v>0</v>
      </c>
      <c r="F383" s="28">
        <f t="shared" si="58"/>
        <v>0</v>
      </c>
      <c r="G383" s="25">
        <f>일위대가목록!F64</f>
        <v>0</v>
      </c>
      <c r="H383" s="28">
        <f t="shared" si="59"/>
        <v>0</v>
      </c>
      <c r="I383" s="25">
        <f>일위대가목록!G64</f>
        <v>0</v>
      </c>
      <c r="J383" s="28">
        <f t="shared" si="60"/>
        <v>0</v>
      </c>
      <c r="K383" s="25">
        <f t="shared" si="61"/>
        <v>0</v>
      </c>
      <c r="L383" s="28">
        <f t="shared" si="62"/>
        <v>0</v>
      </c>
      <c r="M383" s="22" t="s">
        <v>1551</v>
      </c>
      <c r="N383" s="2" t="s">
        <v>286</v>
      </c>
      <c r="O383" s="2" t="s">
        <v>1552</v>
      </c>
      <c r="P383" s="2" t="s">
        <v>63</v>
      </c>
      <c r="Q383" s="2" t="s">
        <v>64</v>
      </c>
      <c r="R383" s="2" t="s">
        <v>64</v>
      </c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2" t="s">
        <v>52</v>
      </c>
      <c r="AW383" s="2" t="s">
        <v>1553</v>
      </c>
      <c r="AX383" s="2" t="s">
        <v>52</v>
      </c>
      <c r="AY383" s="2" t="s">
        <v>52</v>
      </c>
      <c r="AZ383" s="2" t="s">
        <v>52</v>
      </c>
    </row>
    <row r="384" spans="1:52" ht="30" customHeight="1" x14ac:dyDescent="0.3">
      <c r="A384" s="22" t="s">
        <v>885</v>
      </c>
      <c r="B384" s="22" t="s">
        <v>52</v>
      </c>
      <c r="C384" s="22" t="s">
        <v>52</v>
      </c>
      <c r="D384" s="23"/>
      <c r="E384" s="25"/>
      <c r="F384" s="28">
        <f>TRUNC(SUMIF(N375:N383, N374, F375:F383),0)</f>
        <v>0</v>
      </c>
      <c r="G384" s="25"/>
      <c r="H384" s="28">
        <f>TRUNC(SUMIF(N375:N383, N374, H375:H383),0)</f>
        <v>0</v>
      </c>
      <c r="I384" s="25"/>
      <c r="J384" s="28">
        <f>TRUNC(SUMIF(N375:N383, N374, J375:J383),0)</f>
        <v>0</v>
      </c>
      <c r="K384" s="25"/>
      <c r="L384" s="28">
        <f>F384+H384+J384</f>
        <v>0</v>
      </c>
      <c r="M384" s="22" t="s">
        <v>52</v>
      </c>
      <c r="N384" s="2" t="s">
        <v>92</v>
      </c>
      <c r="O384" s="2" t="s">
        <v>92</v>
      </c>
      <c r="P384" s="2" t="s">
        <v>52</v>
      </c>
      <c r="Q384" s="2" t="s">
        <v>52</v>
      </c>
      <c r="R384" s="2" t="s">
        <v>52</v>
      </c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2" t="s">
        <v>52</v>
      </c>
      <c r="AW384" s="2" t="s">
        <v>52</v>
      </c>
      <c r="AX384" s="2" t="s">
        <v>52</v>
      </c>
      <c r="AY384" s="2" t="s">
        <v>52</v>
      </c>
      <c r="AZ384" s="2" t="s">
        <v>52</v>
      </c>
    </row>
    <row r="385" spans="1:52" ht="30" customHeight="1" x14ac:dyDescent="0.3">
      <c r="A385" s="23"/>
      <c r="B385" s="23"/>
      <c r="C385" s="23"/>
      <c r="D385" s="23"/>
      <c r="E385" s="25"/>
      <c r="F385" s="28"/>
      <c r="G385" s="25"/>
      <c r="H385" s="28"/>
      <c r="I385" s="25"/>
      <c r="J385" s="28"/>
      <c r="K385" s="25"/>
      <c r="L385" s="28"/>
      <c r="M385" s="23"/>
    </row>
    <row r="386" spans="1:52" ht="30" customHeight="1" x14ac:dyDescent="0.3">
      <c r="A386" s="19" t="s">
        <v>1554</v>
      </c>
      <c r="B386" s="20"/>
      <c r="C386" s="20"/>
      <c r="D386" s="20"/>
      <c r="E386" s="24"/>
      <c r="F386" s="27"/>
      <c r="G386" s="24"/>
      <c r="H386" s="27"/>
      <c r="I386" s="24"/>
      <c r="J386" s="27"/>
      <c r="K386" s="24"/>
      <c r="L386" s="27"/>
      <c r="M386" s="21"/>
      <c r="N386" s="1" t="s">
        <v>290</v>
      </c>
    </row>
    <row r="387" spans="1:52" ht="30" customHeight="1" x14ac:dyDescent="0.3">
      <c r="A387" s="22" t="s">
        <v>1517</v>
      </c>
      <c r="B387" s="22" t="s">
        <v>1555</v>
      </c>
      <c r="C387" s="22" t="s">
        <v>82</v>
      </c>
      <c r="D387" s="23">
        <v>1</v>
      </c>
      <c r="E387" s="25">
        <f>단가대비표!O149</f>
        <v>0</v>
      </c>
      <c r="F387" s="28">
        <f>TRUNC(E387*D387,1)</f>
        <v>0</v>
      </c>
      <c r="G387" s="25">
        <f>단가대비표!P149</f>
        <v>0</v>
      </c>
      <c r="H387" s="28">
        <f>TRUNC(G387*D387,1)</f>
        <v>0</v>
      </c>
      <c r="I387" s="25">
        <f>단가대비표!V149</f>
        <v>0</v>
      </c>
      <c r="J387" s="28">
        <f>TRUNC(I387*D387,1)</f>
        <v>0</v>
      </c>
      <c r="K387" s="25">
        <f>TRUNC(E387+G387+I387,1)</f>
        <v>0</v>
      </c>
      <c r="L387" s="28">
        <f>TRUNC(F387+H387+J387,1)</f>
        <v>0</v>
      </c>
      <c r="M387" s="22" t="s">
        <v>1556</v>
      </c>
      <c r="N387" s="2" t="s">
        <v>290</v>
      </c>
      <c r="O387" s="2" t="s">
        <v>1557</v>
      </c>
      <c r="P387" s="2" t="s">
        <v>64</v>
      </c>
      <c r="Q387" s="2" t="s">
        <v>64</v>
      </c>
      <c r="R387" s="2" t="s">
        <v>63</v>
      </c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2" t="s">
        <v>52</v>
      </c>
      <c r="AW387" s="2" t="s">
        <v>1558</v>
      </c>
      <c r="AX387" s="2" t="s">
        <v>52</v>
      </c>
      <c r="AY387" s="2" t="s">
        <v>52</v>
      </c>
      <c r="AZ387" s="2" t="s">
        <v>52</v>
      </c>
    </row>
    <row r="388" spans="1:52" ht="30" customHeight="1" x14ac:dyDescent="0.3">
      <c r="A388" s="22" t="s">
        <v>885</v>
      </c>
      <c r="B388" s="22" t="s">
        <v>52</v>
      </c>
      <c r="C388" s="22" t="s">
        <v>52</v>
      </c>
      <c r="D388" s="23"/>
      <c r="E388" s="25"/>
      <c r="F388" s="28">
        <f>TRUNC(SUMIF(N387:N387, N386, F387:F387),0)</f>
        <v>0</v>
      </c>
      <c r="G388" s="25"/>
      <c r="H388" s="28">
        <f>TRUNC(SUMIF(N387:N387, N386, H387:H387),0)</f>
        <v>0</v>
      </c>
      <c r="I388" s="25"/>
      <c r="J388" s="28">
        <f>TRUNC(SUMIF(N387:N387, N386, J387:J387),0)</f>
        <v>0</v>
      </c>
      <c r="K388" s="25"/>
      <c r="L388" s="28">
        <f>F388+H388+J388</f>
        <v>0</v>
      </c>
      <c r="M388" s="22" t="s">
        <v>52</v>
      </c>
      <c r="N388" s="2" t="s">
        <v>92</v>
      </c>
      <c r="O388" s="2" t="s">
        <v>92</v>
      </c>
      <c r="P388" s="2" t="s">
        <v>52</v>
      </c>
      <c r="Q388" s="2" t="s">
        <v>52</v>
      </c>
      <c r="R388" s="2" t="s">
        <v>52</v>
      </c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2" t="s">
        <v>52</v>
      </c>
      <c r="AW388" s="2" t="s">
        <v>52</v>
      </c>
      <c r="AX388" s="2" t="s">
        <v>52</v>
      </c>
      <c r="AY388" s="2" t="s">
        <v>52</v>
      </c>
      <c r="AZ388" s="2" t="s">
        <v>52</v>
      </c>
    </row>
    <row r="389" spans="1:52" ht="30" customHeight="1" x14ac:dyDescent="0.3">
      <c r="A389" s="23"/>
      <c r="B389" s="23"/>
      <c r="C389" s="23"/>
      <c r="D389" s="23"/>
      <c r="E389" s="25"/>
      <c r="F389" s="28"/>
      <c r="G389" s="25"/>
      <c r="H389" s="28"/>
      <c r="I389" s="25"/>
      <c r="J389" s="28"/>
      <c r="K389" s="25"/>
      <c r="L389" s="28"/>
      <c r="M389" s="23"/>
    </row>
    <row r="390" spans="1:52" ht="30" customHeight="1" x14ac:dyDescent="0.3">
      <c r="A390" s="19" t="s">
        <v>1559</v>
      </c>
      <c r="B390" s="20"/>
      <c r="C390" s="20"/>
      <c r="D390" s="20"/>
      <c r="E390" s="24"/>
      <c r="F390" s="27"/>
      <c r="G390" s="24"/>
      <c r="H390" s="27"/>
      <c r="I390" s="24"/>
      <c r="J390" s="27"/>
      <c r="K390" s="24"/>
      <c r="L390" s="27"/>
      <c r="M390" s="21"/>
      <c r="N390" s="1" t="s">
        <v>329</v>
      </c>
    </row>
    <row r="391" spans="1:52" ht="30" customHeight="1" x14ac:dyDescent="0.3">
      <c r="A391" s="22" t="s">
        <v>1517</v>
      </c>
      <c r="B391" s="22" t="s">
        <v>1560</v>
      </c>
      <c r="C391" s="22" t="s">
        <v>60</v>
      </c>
      <c r="D391" s="23">
        <v>0.5</v>
      </c>
      <c r="E391" s="25">
        <f>단가대비표!O89</f>
        <v>0</v>
      </c>
      <c r="F391" s="28">
        <f>TRUNC(E391*D391,1)</f>
        <v>0</v>
      </c>
      <c r="G391" s="25">
        <f>단가대비표!P89</f>
        <v>0</v>
      </c>
      <c r="H391" s="28">
        <f>TRUNC(G391*D391,1)</f>
        <v>0</v>
      </c>
      <c r="I391" s="25">
        <f>단가대비표!V89</f>
        <v>0</v>
      </c>
      <c r="J391" s="28">
        <f>TRUNC(I391*D391,1)</f>
        <v>0</v>
      </c>
      <c r="K391" s="25">
        <f>TRUNC(E391+G391+I391,1)</f>
        <v>0</v>
      </c>
      <c r="L391" s="28">
        <f>TRUNC(F391+H391+J391,1)</f>
        <v>0</v>
      </c>
      <c r="M391" s="22" t="s">
        <v>1561</v>
      </c>
      <c r="N391" s="2" t="s">
        <v>329</v>
      </c>
      <c r="O391" s="2" t="s">
        <v>1562</v>
      </c>
      <c r="P391" s="2" t="s">
        <v>64</v>
      </c>
      <c r="Q391" s="2" t="s">
        <v>64</v>
      </c>
      <c r="R391" s="2" t="s">
        <v>63</v>
      </c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2" t="s">
        <v>52</v>
      </c>
      <c r="AW391" s="2" t="s">
        <v>1563</v>
      </c>
      <c r="AX391" s="2" t="s">
        <v>52</v>
      </c>
      <c r="AY391" s="2" t="s">
        <v>52</v>
      </c>
      <c r="AZ391" s="2" t="s">
        <v>52</v>
      </c>
    </row>
    <row r="392" spans="1:52" ht="30" customHeight="1" x14ac:dyDescent="0.3">
      <c r="A392" s="22" t="s">
        <v>1564</v>
      </c>
      <c r="B392" s="22" t="s">
        <v>1565</v>
      </c>
      <c r="C392" s="22" t="s">
        <v>82</v>
      </c>
      <c r="D392" s="23">
        <v>1</v>
      </c>
      <c r="E392" s="25">
        <f>단가대비표!O151</f>
        <v>0</v>
      </c>
      <c r="F392" s="28">
        <f>TRUNC(E392*D392,1)</f>
        <v>0</v>
      </c>
      <c r="G392" s="25">
        <f>단가대비표!P151</f>
        <v>0</v>
      </c>
      <c r="H392" s="28">
        <f>TRUNC(G392*D392,1)</f>
        <v>0</v>
      </c>
      <c r="I392" s="25">
        <f>단가대비표!V151</f>
        <v>0</v>
      </c>
      <c r="J392" s="28">
        <f>TRUNC(I392*D392,1)</f>
        <v>0</v>
      </c>
      <c r="K392" s="25">
        <f>TRUNC(E392+G392+I392,1)</f>
        <v>0</v>
      </c>
      <c r="L392" s="28">
        <f>TRUNC(F392+H392+J392,1)</f>
        <v>0</v>
      </c>
      <c r="M392" s="22" t="s">
        <v>1566</v>
      </c>
      <c r="N392" s="2" t="s">
        <v>329</v>
      </c>
      <c r="O392" s="2" t="s">
        <v>1567</v>
      </c>
      <c r="P392" s="2" t="s">
        <v>64</v>
      </c>
      <c r="Q392" s="2" t="s">
        <v>64</v>
      </c>
      <c r="R392" s="2" t="s">
        <v>63</v>
      </c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2" t="s">
        <v>52</v>
      </c>
      <c r="AW392" s="2" t="s">
        <v>1568</v>
      </c>
      <c r="AX392" s="2" t="s">
        <v>52</v>
      </c>
      <c r="AY392" s="2" t="s">
        <v>52</v>
      </c>
      <c r="AZ392" s="2" t="s">
        <v>52</v>
      </c>
    </row>
    <row r="393" spans="1:52" ht="30" customHeight="1" x14ac:dyDescent="0.3">
      <c r="A393" s="22" t="s">
        <v>885</v>
      </c>
      <c r="B393" s="22" t="s">
        <v>52</v>
      </c>
      <c r="C393" s="22" t="s">
        <v>52</v>
      </c>
      <c r="D393" s="23"/>
      <c r="E393" s="25"/>
      <c r="F393" s="28">
        <f>TRUNC(SUMIF(N391:N392, N390, F391:F392),0)</f>
        <v>0</v>
      </c>
      <c r="G393" s="25"/>
      <c r="H393" s="28">
        <f>TRUNC(SUMIF(N391:N392, N390, H391:H392),0)</f>
        <v>0</v>
      </c>
      <c r="I393" s="25"/>
      <c r="J393" s="28">
        <f>TRUNC(SUMIF(N391:N392, N390, J391:J392),0)</f>
        <v>0</v>
      </c>
      <c r="K393" s="25"/>
      <c r="L393" s="28">
        <f>F393+H393+J393</f>
        <v>0</v>
      </c>
      <c r="M393" s="22" t="s">
        <v>52</v>
      </c>
      <c r="N393" s="2" t="s">
        <v>92</v>
      </c>
      <c r="O393" s="2" t="s">
        <v>92</v>
      </c>
      <c r="P393" s="2" t="s">
        <v>52</v>
      </c>
      <c r="Q393" s="2" t="s">
        <v>52</v>
      </c>
      <c r="R393" s="2" t="s">
        <v>52</v>
      </c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2" t="s">
        <v>52</v>
      </c>
      <c r="AW393" s="2" t="s">
        <v>52</v>
      </c>
      <c r="AX393" s="2" t="s">
        <v>52</v>
      </c>
      <c r="AY393" s="2" t="s">
        <v>52</v>
      </c>
      <c r="AZ393" s="2" t="s">
        <v>52</v>
      </c>
    </row>
    <row r="394" spans="1:52" ht="30" customHeight="1" x14ac:dyDescent="0.3">
      <c r="A394" s="23"/>
      <c r="B394" s="23"/>
      <c r="C394" s="23"/>
      <c r="D394" s="23"/>
      <c r="E394" s="25"/>
      <c r="F394" s="28"/>
      <c r="G394" s="25"/>
      <c r="H394" s="28"/>
      <c r="I394" s="25"/>
      <c r="J394" s="28"/>
      <c r="K394" s="25"/>
      <c r="L394" s="28"/>
      <c r="M394" s="23"/>
    </row>
    <row r="395" spans="1:52" ht="30" customHeight="1" x14ac:dyDescent="0.3">
      <c r="A395" s="19" t="s">
        <v>1569</v>
      </c>
      <c r="B395" s="20"/>
      <c r="C395" s="20"/>
      <c r="D395" s="20"/>
      <c r="E395" s="24"/>
      <c r="F395" s="27"/>
      <c r="G395" s="24"/>
      <c r="H395" s="27"/>
      <c r="I395" s="24"/>
      <c r="J395" s="27"/>
      <c r="K395" s="24"/>
      <c r="L395" s="27"/>
      <c r="M395" s="21"/>
      <c r="N395" s="1" t="s">
        <v>1552</v>
      </c>
    </row>
    <row r="396" spans="1:52" ht="30" customHeight="1" x14ac:dyDescent="0.3">
      <c r="A396" s="22" t="s">
        <v>1484</v>
      </c>
      <c r="B396" s="22" t="s">
        <v>880</v>
      </c>
      <c r="C396" s="22" t="s">
        <v>881</v>
      </c>
      <c r="D396" s="23">
        <v>3.1E-2</v>
      </c>
      <c r="E396" s="25">
        <f>단가대비표!O174</f>
        <v>0</v>
      </c>
      <c r="F396" s="28">
        <f>TRUNC(E396*D396,1)</f>
        <v>0</v>
      </c>
      <c r="G396" s="25">
        <f>단가대비표!P174</f>
        <v>0</v>
      </c>
      <c r="H396" s="28">
        <f>TRUNC(G396*D396,1)</f>
        <v>0</v>
      </c>
      <c r="I396" s="25">
        <f>단가대비표!V174</f>
        <v>0</v>
      </c>
      <c r="J396" s="28">
        <f>TRUNC(I396*D396,1)</f>
        <v>0</v>
      </c>
      <c r="K396" s="25">
        <f t="shared" ref="K396:L398" si="63">TRUNC(E396+G396+I396,1)</f>
        <v>0</v>
      </c>
      <c r="L396" s="28">
        <f t="shared" si="63"/>
        <v>0</v>
      </c>
      <c r="M396" s="22" t="s">
        <v>1485</v>
      </c>
      <c r="N396" s="2" t="s">
        <v>1552</v>
      </c>
      <c r="O396" s="2" t="s">
        <v>1486</v>
      </c>
      <c r="P396" s="2" t="s">
        <v>64</v>
      </c>
      <c r="Q396" s="2" t="s">
        <v>64</v>
      </c>
      <c r="R396" s="2" t="s">
        <v>63</v>
      </c>
      <c r="S396" s="3"/>
      <c r="T396" s="3"/>
      <c r="U396" s="3"/>
      <c r="V396" s="3">
        <v>1</v>
      </c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2" t="s">
        <v>52</v>
      </c>
      <c r="AW396" s="2" t="s">
        <v>1571</v>
      </c>
      <c r="AX396" s="2" t="s">
        <v>52</v>
      </c>
      <c r="AY396" s="2" t="s">
        <v>52</v>
      </c>
      <c r="AZ396" s="2" t="s">
        <v>52</v>
      </c>
    </row>
    <row r="397" spans="1:52" ht="30" customHeight="1" x14ac:dyDescent="0.3">
      <c r="A397" s="22" t="s">
        <v>1053</v>
      </c>
      <c r="B397" s="22" t="s">
        <v>880</v>
      </c>
      <c r="C397" s="22" t="s">
        <v>881</v>
      </c>
      <c r="D397" s="23">
        <v>1.4999999999999999E-2</v>
      </c>
      <c r="E397" s="25">
        <f>단가대비표!O157</f>
        <v>0</v>
      </c>
      <c r="F397" s="28">
        <f>TRUNC(E397*D397,1)</f>
        <v>0</v>
      </c>
      <c r="G397" s="25">
        <f>단가대비표!P157</f>
        <v>0</v>
      </c>
      <c r="H397" s="28">
        <f>TRUNC(G397*D397,1)</f>
        <v>0</v>
      </c>
      <c r="I397" s="25">
        <f>단가대비표!V157</f>
        <v>0</v>
      </c>
      <c r="J397" s="28">
        <f>TRUNC(I397*D397,1)</f>
        <v>0</v>
      </c>
      <c r="K397" s="25">
        <f t="shared" si="63"/>
        <v>0</v>
      </c>
      <c r="L397" s="28">
        <f t="shared" si="63"/>
        <v>0</v>
      </c>
      <c r="M397" s="22" t="s">
        <v>1120</v>
      </c>
      <c r="N397" s="2" t="s">
        <v>1552</v>
      </c>
      <c r="O397" s="2" t="s">
        <v>1054</v>
      </c>
      <c r="P397" s="2" t="s">
        <v>64</v>
      </c>
      <c r="Q397" s="2" t="s">
        <v>64</v>
      </c>
      <c r="R397" s="2" t="s">
        <v>63</v>
      </c>
      <c r="S397" s="3"/>
      <c r="T397" s="3"/>
      <c r="U397" s="3"/>
      <c r="V397" s="3">
        <v>1</v>
      </c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2" t="s">
        <v>52</v>
      </c>
      <c r="AW397" s="2" t="s">
        <v>1572</v>
      </c>
      <c r="AX397" s="2" t="s">
        <v>52</v>
      </c>
      <c r="AY397" s="2" t="s">
        <v>52</v>
      </c>
      <c r="AZ397" s="2" t="s">
        <v>52</v>
      </c>
    </row>
    <row r="398" spans="1:52" ht="30" customHeight="1" x14ac:dyDescent="0.3">
      <c r="A398" s="22" t="s">
        <v>1056</v>
      </c>
      <c r="B398" s="22" t="s">
        <v>1573</v>
      </c>
      <c r="C398" s="22" t="s">
        <v>458</v>
      </c>
      <c r="D398" s="23">
        <v>1</v>
      </c>
      <c r="E398" s="25">
        <v>0</v>
      </c>
      <c r="F398" s="28">
        <f>TRUNC(E398*D398,1)</f>
        <v>0</v>
      </c>
      <c r="G398" s="25">
        <v>0</v>
      </c>
      <c r="H398" s="28">
        <f>TRUNC(G398*D398,1)</f>
        <v>0</v>
      </c>
      <c r="I398" s="25">
        <f>TRUNC(SUMIF(V396:V398, RIGHTB(O398, 1), H396:H398)*U398, 2)</f>
        <v>0</v>
      </c>
      <c r="J398" s="28">
        <f>TRUNC(I398*D398,1)</f>
        <v>0</v>
      </c>
      <c r="K398" s="25">
        <f t="shared" si="63"/>
        <v>0</v>
      </c>
      <c r="L398" s="28">
        <f t="shared" si="63"/>
        <v>0</v>
      </c>
      <c r="M398" s="22" t="s">
        <v>52</v>
      </c>
      <c r="N398" s="2" t="s">
        <v>1552</v>
      </c>
      <c r="O398" s="2" t="s">
        <v>877</v>
      </c>
      <c r="P398" s="2" t="s">
        <v>64</v>
      </c>
      <c r="Q398" s="2" t="s">
        <v>64</v>
      </c>
      <c r="R398" s="2" t="s">
        <v>64</v>
      </c>
      <c r="S398" s="3">
        <v>1</v>
      </c>
      <c r="T398" s="3">
        <v>2</v>
      </c>
      <c r="U398" s="3">
        <v>0.06</v>
      </c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2" t="s">
        <v>52</v>
      </c>
      <c r="AW398" s="2" t="s">
        <v>1574</v>
      </c>
      <c r="AX398" s="2" t="s">
        <v>52</v>
      </c>
      <c r="AY398" s="2" t="s">
        <v>52</v>
      </c>
      <c r="AZ398" s="2" t="s">
        <v>52</v>
      </c>
    </row>
    <row r="399" spans="1:52" ht="30" customHeight="1" x14ac:dyDescent="0.3">
      <c r="A399" s="22" t="s">
        <v>885</v>
      </c>
      <c r="B399" s="22" t="s">
        <v>52</v>
      </c>
      <c r="C399" s="22" t="s">
        <v>52</v>
      </c>
      <c r="D399" s="23"/>
      <c r="E399" s="25"/>
      <c r="F399" s="28">
        <f>TRUNC(SUMIF(N396:N398, N395, F396:F398),0)</f>
        <v>0</v>
      </c>
      <c r="G399" s="25"/>
      <c r="H399" s="28">
        <f>TRUNC(SUMIF(N396:N398, N395, H396:H398),0)</f>
        <v>0</v>
      </c>
      <c r="I399" s="25"/>
      <c r="J399" s="28">
        <f>TRUNC(SUMIF(N396:N398, N395, J396:J398),0)</f>
        <v>0</v>
      </c>
      <c r="K399" s="25"/>
      <c r="L399" s="28">
        <f>F399+H399+J399</f>
        <v>0</v>
      </c>
      <c r="M399" s="22" t="s">
        <v>52</v>
      </c>
      <c r="N399" s="2" t="s">
        <v>92</v>
      </c>
      <c r="O399" s="2" t="s">
        <v>92</v>
      </c>
      <c r="P399" s="2" t="s">
        <v>52</v>
      </c>
      <c r="Q399" s="2" t="s">
        <v>52</v>
      </c>
      <c r="R399" s="2" t="s">
        <v>52</v>
      </c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2" t="s">
        <v>52</v>
      </c>
      <c r="AW399" s="2" t="s">
        <v>52</v>
      </c>
      <c r="AX399" s="2" t="s">
        <v>52</v>
      </c>
      <c r="AY399" s="2" t="s">
        <v>52</v>
      </c>
      <c r="AZ399" s="2" t="s">
        <v>52</v>
      </c>
    </row>
    <row r="400" spans="1:52" ht="30" customHeight="1" x14ac:dyDescent="0.3">
      <c r="A400" s="23"/>
      <c r="B400" s="23"/>
      <c r="C400" s="23"/>
      <c r="D400" s="23"/>
      <c r="E400" s="25"/>
      <c r="F400" s="28"/>
      <c r="G400" s="25"/>
      <c r="H400" s="28"/>
      <c r="I400" s="25"/>
      <c r="J400" s="28"/>
      <c r="K400" s="25"/>
      <c r="L400" s="28"/>
      <c r="M400" s="23"/>
    </row>
    <row r="401" spans="1:52" ht="30" customHeight="1" x14ac:dyDescent="0.3">
      <c r="A401" s="19" t="s">
        <v>1575</v>
      </c>
      <c r="B401" s="20"/>
      <c r="C401" s="20"/>
      <c r="D401" s="20"/>
      <c r="E401" s="24"/>
      <c r="F401" s="27"/>
      <c r="G401" s="24"/>
      <c r="H401" s="27"/>
      <c r="I401" s="24"/>
      <c r="J401" s="27"/>
      <c r="K401" s="24"/>
      <c r="L401" s="27"/>
      <c r="M401" s="21"/>
      <c r="N401" s="1" t="s">
        <v>315</v>
      </c>
    </row>
    <row r="402" spans="1:52" ht="30" customHeight="1" x14ac:dyDescent="0.3">
      <c r="A402" s="22" t="s">
        <v>1577</v>
      </c>
      <c r="B402" s="22" t="s">
        <v>1578</v>
      </c>
      <c r="C402" s="22" t="s">
        <v>506</v>
      </c>
      <c r="D402" s="23">
        <v>1</v>
      </c>
      <c r="E402" s="25">
        <f>단가대비표!O96</f>
        <v>0</v>
      </c>
      <c r="F402" s="28">
        <f>TRUNC(E402*D402,1)</f>
        <v>0</v>
      </c>
      <c r="G402" s="25">
        <f>단가대비표!P96</f>
        <v>0</v>
      </c>
      <c r="H402" s="28">
        <f>TRUNC(G402*D402,1)</f>
        <v>0</v>
      </c>
      <c r="I402" s="25">
        <f>단가대비표!V96</f>
        <v>0</v>
      </c>
      <c r="J402" s="28">
        <f>TRUNC(I402*D402,1)</f>
        <v>0</v>
      </c>
      <c r="K402" s="25">
        <f t="shared" ref="K402:L406" si="64">TRUNC(E402+G402+I402,1)</f>
        <v>0</v>
      </c>
      <c r="L402" s="28">
        <f t="shared" si="64"/>
        <v>0</v>
      </c>
      <c r="M402" s="22" t="s">
        <v>1579</v>
      </c>
      <c r="N402" s="2" t="s">
        <v>315</v>
      </c>
      <c r="O402" s="2" t="s">
        <v>1580</v>
      </c>
      <c r="P402" s="2" t="s">
        <v>64</v>
      </c>
      <c r="Q402" s="2" t="s">
        <v>64</v>
      </c>
      <c r="R402" s="2" t="s">
        <v>63</v>
      </c>
      <c r="S402" s="3"/>
      <c r="T402" s="3"/>
      <c r="U402" s="3"/>
      <c r="V402" s="3">
        <v>1</v>
      </c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2" t="s">
        <v>52</v>
      </c>
      <c r="AW402" s="2" t="s">
        <v>1581</v>
      </c>
      <c r="AX402" s="2" t="s">
        <v>52</v>
      </c>
      <c r="AY402" s="2" t="s">
        <v>52</v>
      </c>
      <c r="AZ402" s="2" t="s">
        <v>52</v>
      </c>
    </row>
    <row r="403" spans="1:52" ht="30" customHeight="1" x14ac:dyDescent="0.3">
      <c r="A403" s="22" t="s">
        <v>875</v>
      </c>
      <c r="B403" s="22" t="s">
        <v>1582</v>
      </c>
      <c r="C403" s="22" t="s">
        <v>458</v>
      </c>
      <c r="D403" s="23">
        <v>1</v>
      </c>
      <c r="E403" s="25">
        <f>TRUNC(SUMIF(V402:V406, RIGHTB(O403, 1), F402:F406)*U403, 2)</f>
        <v>0</v>
      </c>
      <c r="F403" s="28">
        <f>TRUNC(E403*D403,1)</f>
        <v>0</v>
      </c>
      <c r="G403" s="25">
        <v>0</v>
      </c>
      <c r="H403" s="28">
        <f>TRUNC(G403*D403,1)</f>
        <v>0</v>
      </c>
      <c r="I403" s="25">
        <v>0</v>
      </c>
      <c r="J403" s="28">
        <f>TRUNC(I403*D403,1)</f>
        <v>0</v>
      </c>
      <c r="K403" s="25">
        <f t="shared" si="64"/>
        <v>0</v>
      </c>
      <c r="L403" s="28">
        <f t="shared" si="64"/>
        <v>0</v>
      </c>
      <c r="M403" s="22" t="s">
        <v>52</v>
      </c>
      <c r="N403" s="2" t="s">
        <v>315</v>
      </c>
      <c r="O403" s="2" t="s">
        <v>877</v>
      </c>
      <c r="P403" s="2" t="s">
        <v>64</v>
      </c>
      <c r="Q403" s="2" t="s">
        <v>64</v>
      </c>
      <c r="R403" s="2" t="s">
        <v>64</v>
      </c>
      <c r="S403" s="3">
        <v>0</v>
      </c>
      <c r="T403" s="3">
        <v>0</v>
      </c>
      <c r="U403" s="3">
        <v>0.03</v>
      </c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2" t="s">
        <v>52</v>
      </c>
      <c r="AW403" s="2" t="s">
        <v>1583</v>
      </c>
      <c r="AX403" s="2" t="s">
        <v>52</v>
      </c>
      <c r="AY403" s="2" t="s">
        <v>52</v>
      </c>
      <c r="AZ403" s="2" t="s">
        <v>52</v>
      </c>
    </row>
    <row r="404" spans="1:52" ht="30" customHeight="1" x14ac:dyDescent="0.3">
      <c r="A404" s="22" t="s">
        <v>1484</v>
      </c>
      <c r="B404" s="22" t="s">
        <v>880</v>
      </c>
      <c r="C404" s="22" t="s">
        <v>881</v>
      </c>
      <c r="D404" s="23">
        <v>0.308</v>
      </c>
      <c r="E404" s="25">
        <f>단가대비표!O174</f>
        <v>0</v>
      </c>
      <c r="F404" s="28">
        <f>TRUNC(E404*D404,1)</f>
        <v>0</v>
      </c>
      <c r="G404" s="25">
        <f>단가대비표!P174</f>
        <v>0</v>
      </c>
      <c r="H404" s="28">
        <f>TRUNC(G404*D404,1)</f>
        <v>0</v>
      </c>
      <c r="I404" s="25">
        <f>단가대비표!V174</f>
        <v>0</v>
      </c>
      <c r="J404" s="28">
        <f>TRUNC(I404*D404,1)</f>
        <v>0</v>
      </c>
      <c r="K404" s="25">
        <f t="shared" si="64"/>
        <v>0</v>
      </c>
      <c r="L404" s="28">
        <f t="shared" si="64"/>
        <v>0</v>
      </c>
      <c r="M404" s="22" t="s">
        <v>1485</v>
      </c>
      <c r="N404" s="2" t="s">
        <v>315</v>
      </c>
      <c r="O404" s="2" t="s">
        <v>1486</v>
      </c>
      <c r="P404" s="2" t="s">
        <v>64</v>
      </c>
      <c r="Q404" s="2" t="s">
        <v>64</v>
      </c>
      <c r="R404" s="2" t="s">
        <v>63</v>
      </c>
      <c r="S404" s="3"/>
      <c r="T404" s="3"/>
      <c r="U404" s="3"/>
      <c r="V404" s="3"/>
      <c r="W404" s="3">
        <v>2</v>
      </c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2" t="s">
        <v>52</v>
      </c>
      <c r="AW404" s="2" t="s">
        <v>1584</v>
      </c>
      <c r="AX404" s="2" t="s">
        <v>52</v>
      </c>
      <c r="AY404" s="2" t="s">
        <v>52</v>
      </c>
      <c r="AZ404" s="2" t="s">
        <v>52</v>
      </c>
    </row>
    <row r="405" spans="1:52" ht="30" customHeight="1" x14ac:dyDescent="0.3">
      <c r="A405" s="22" t="s">
        <v>1053</v>
      </c>
      <c r="B405" s="22" t="s">
        <v>880</v>
      </c>
      <c r="C405" s="22" t="s">
        <v>881</v>
      </c>
      <c r="D405" s="23">
        <v>5.7000000000000002E-2</v>
      </c>
      <c r="E405" s="25">
        <f>단가대비표!O157</f>
        <v>0</v>
      </c>
      <c r="F405" s="28">
        <f>TRUNC(E405*D405,1)</f>
        <v>0</v>
      </c>
      <c r="G405" s="25">
        <f>단가대비표!P157</f>
        <v>0</v>
      </c>
      <c r="H405" s="28">
        <f>TRUNC(G405*D405,1)</f>
        <v>0</v>
      </c>
      <c r="I405" s="25">
        <f>단가대비표!V157</f>
        <v>0</v>
      </c>
      <c r="J405" s="28">
        <f>TRUNC(I405*D405,1)</f>
        <v>0</v>
      </c>
      <c r="K405" s="25">
        <f t="shared" si="64"/>
        <v>0</v>
      </c>
      <c r="L405" s="28">
        <f t="shared" si="64"/>
        <v>0</v>
      </c>
      <c r="M405" s="22" t="s">
        <v>1120</v>
      </c>
      <c r="N405" s="2" t="s">
        <v>315</v>
      </c>
      <c r="O405" s="2" t="s">
        <v>1054</v>
      </c>
      <c r="P405" s="2" t="s">
        <v>64</v>
      </c>
      <c r="Q405" s="2" t="s">
        <v>64</v>
      </c>
      <c r="R405" s="2" t="s">
        <v>63</v>
      </c>
      <c r="S405" s="3"/>
      <c r="T405" s="3"/>
      <c r="U405" s="3"/>
      <c r="V405" s="3"/>
      <c r="W405" s="3">
        <v>2</v>
      </c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2" t="s">
        <v>52</v>
      </c>
      <c r="AW405" s="2" t="s">
        <v>1585</v>
      </c>
      <c r="AX405" s="2" t="s">
        <v>52</v>
      </c>
      <c r="AY405" s="2" t="s">
        <v>52</v>
      </c>
      <c r="AZ405" s="2" t="s">
        <v>52</v>
      </c>
    </row>
    <row r="406" spans="1:52" ht="30" customHeight="1" x14ac:dyDescent="0.3">
      <c r="A406" s="22" t="s">
        <v>1056</v>
      </c>
      <c r="B406" s="22" t="s">
        <v>1057</v>
      </c>
      <c r="C406" s="22" t="s">
        <v>458</v>
      </c>
      <c r="D406" s="23">
        <v>1</v>
      </c>
      <c r="E406" s="25">
        <v>0</v>
      </c>
      <c r="F406" s="28">
        <f>TRUNC(E406*D406,1)</f>
        <v>0</v>
      </c>
      <c r="G406" s="25">
        <v>0</v>
      </c>
      <c r="H406" s="28">
        <f>TRUNC(G406*D406,1)</f>
        <v>0</v>
      </c>
      <c r="I406" s="25">
        <f>TRUNC(SUMIF(W402:W406, RIGHTB(O406, 1), H402:H406)*U406, 2)</f>
        <v>0</v>
      </c>
      <c r="J406" s="28">
        <f>TRUNC(I406*D406,1)</f>
        <v>0</v>
      </c>
      <c r="K406" s="25">
        <f t="shared" si="64"/>
        <v>0</v>
      </c>
      <c r="L406" s="28">
        <f t="shared" si="64"/>
        <v>0</v>
      </c>
      <c r="M406" s="22" t="s">
        <v>52</v>
      </c>
      <c r="N406" s="2" t="s">
        <v>315</v>
      </c>
      <c r="O406" s="2" t="s">
        <v>1061</v>
      </c>
      <c r="P406" s="2" t="s">
        <v>64</v>
      </c>
      <c r="Q406" s="2" t="s">
        <v>64</v>
      </c>
      <c r="R406" s="2" t="s">
        <v>64</v>
      </c>
      <c r="S406" s="3">
        <v>1</v>
      </c>
      <c r="T406" s="3">
        <v>2</v>
      </c>
      <c r="U406" s="3">
        <v>0.03</v>
      </c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2" t="s">
        <v>52</v>
      </c>
      <c r="AW406" s="2" t="s">
        <v>1586</v>
      </c>
      <c r="AX406" s="2" t="s">
        <v>52</v>
      </c>
      <c r="AY406" s="2" t="s">
        <v>52</v>
      </c>
      <c r="AZ406" s="2" t="s">
        <v>52</v>
      </c>
    </row>
    <row r="407" spans="1:52" ht="30" customHeight="1" x14ac:dyDescent="0.3">
      <c r="A407" s="22" t="s">
        <v>885</v>
      </c>
      <c r="B407" s="22" t="s">
        <v>52</v>
      </c>
      <c r="C407" s="22" t="s">
        <v>52</v>
      </c>
      <c r="D407" s="23"/>
      <c r="E407" s="25"/>
      <c r="F407" s="28">
        <f>TRUNC(SUMIF(N402:N406, N401, F402:F406),0)</f>
        <v>0</v>
      </c>
      <c r="G407" s="25"/>
      <c r="H407" s="28">
        <f>TRUNC(SUMIF(N402:N406, N401, H402:H406),0)</f>
        <v>0</v>
      </c>
      <c r="I407" s="25"/>
      <c r="J407" s="28">
        <f>TRUNC(SUMIF(N402:N406, N401, J402:J406),0)</f>
        <v>0</v>
      </c>
      <c r="K407" s="25"/>
      <c r="L407" s="28">
        <f>F407+H407+J407</f>
        <v>0</v>
      </c>
      <c r="M407" s="22" t="s">
        <v>52</v>
      </c>
      <c r="N407" s="2" t="s">
        <v>92</v>
      </c>
      <c r="O407" s="2" t="s">
        <v>92</v>
      </c>
      <c r="P407" s="2" t="s">
        <v>52</v>
      </c>
      <c r="Q407" s="2" t="s">
        <v>52</v>
      </c>
      <c r="R407" s="2" t="s">
        <v>52</v>
      </c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2" t="s">
        <v>52</v>
      </c>
      <c r="AW407" s="2" t="s">
        <v>52</v>
      </c>
      <c r="AX407" s="2" t="s">
        <v>52</v>
      </c>
      <c r="AY407" s="2" t="s">
        <v>52</v>
      </c>
      <c r="AZ407" s="2" t="s">
        <v>52</v>
      </c>
    </row>
    <row r="408" spans="1:52" ht="30" customHeight="1" x14ac:dyDescent="0.3">
      <c r="A408" s="23"/>
      <c r="B408" s="23"/>
      <c r="C408" s="23"/>
      <c r="D408" s="23"/>
      <c r="E408" s="25"/>
      <c r="F408" s="28"/>
      <c r="G408" s="25"/>
      <c r="H408" s="28"/>
      <c r="I408" s="25"/>
      <c r="J408" s="28"/>
      <c r="K408" s="25"/>
      <c r="L408" s="28"/>
      <c r="M408" s="23"/>
    </row>
    <row r="409" spans="1:52" ht="30" customHeight="1" x14ac:dyDescent="0.3">
      <c r="A409" s="19" t="s">
        <v>1587</v>
      </c>
      <c r="B409" s="20"/>
      <c r="C409" s="20"/>
      <c r="D409" s="20"/>
      <c r="E409" s="24"/>
      <c r="F409" s="27"/>
      <c r="G409" s="24"/>
      <c r="H409" s="27"/>
      <c r="I409" s="24"/>
      <c r="J409" s="27"/>
      <c r="K409" s="24"/>
      <c r="L409" s="27"/>
      <c r="M409" s="21"/>
      <c r="N409" s="1" t="s">
        <v>1588</v>
      </c>
    </row>
    <row r="410" spans="1:52" ht="30" customHeight="1" x14ac:dyDescent="0.3">
      <c r="A410" s="22" t="s">
        <v>969</v>
      </c>
      <c r="B410" s="22" t="s">
        <v>970</v>
      </c>
      <c r="C410" s="22" t="s">
        <v>862</v>
      </c>
      <c r="D410" s="23">
        <v>3.3E-3</v>
      </c>
      <c r="E410" s="25">
        <f>일위대가목록!E12</f>
        <v>0</v>
      </c>
      <c r="F410" s="28">
        <f t="shared" ref="F410:F415" si="65">TRUNC(E410*D410,1)</f>
        <v>0</v>
      </c>
      <c r="G410" s="25">
        <f>일위대가목록!F12</f>
        <v>0</v>
      </c>
      <c r="H410" s="28">
        <f t="shared" ref="H410:H415" si="66">TRUNC(G410*D410,1)</f>
        <v>0</v>
      </c>
      <c r="I410" s="25">
        <f>일위대가목록!G12</f>
        <v>0</v>
      </c>
      <c r="J410" s="28">
        <f t="shared" ref="J410:J415" si="67">TRUNC(I410*D410,1)</f>
        <v>0</v>
      </c>
      <c r="K410" s="25">
        <f t="shared" ref="K410:L415" si="68">TRUNC(E410+G410+I410,1)</f>
        <v>0</v>
      </c>
      <c r="L410" s="28">
        <f t="shared" si="68"/>
        <v>0</v>
      </c>
      <c r="M410" s="22" t="s">
        <v>971</v>
      </c>
      <c r="N410" s="2" t="s">
        <v>1588</v>
      </c>
      <c r="O410" s="2" t="s">
        <v>968</v>
      </c>
      <c r="P410" s="2" t="s">
        <v>63</v>
      </c>
      <c r="Q410" s="2" t="s">
        <v>64</v>
      </c>
      <c r="R410" s="2" t="s">
        <v>64</v>
      </c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2" t="s">
        <v>52</v>
      </c>
      <c r="AW410" s="2" t="s">
        <v>1592</v>
      </c>
      <c r="AX410" s="2" t="s">
        <v>52</v>
      </c>
      <c r="AY410" s="2" t="s">
        <v>52</v>
      </c>
      <c r="AZ410" s="2" t="s">
        <v>52</v>
      </c>
    </row>
    <row r="411" spans="1:52" ht="30" customHeight="1" x14ac:dyDescent="0.3">
      <c r="A411" s="22" t="s">
        <v>860</v>
      </c>
      <c r="B411" s="22" t="s">
        <v>888</v>
      </c>
      <c r="C411" s="22" t="s">
        <v>862</v>
      </c>
      <c r="D411" s="23">
        <v>3.3E-3</v>
      </c>
      <c r="E411" s="25">
        <f>일위대가목록!E5</f>
        <v>0</v>
      </c>
      <c r="F411" s="28">
        <f t="shared" si="65"/>
        <v>0</v>
      </c>
      <c r="G411" s="25">
        <f>일위대가목록!F5</f>
        <v>0</v>
      </c>
      <c r="H411" s="28">
        <f t="shared" si="66"/>
        <v>0</v>
      </c>
      <c r="I411" s="25">
        <f>일위대가목록!G5</f>
        <v>0</v>
      </c>
      <c r="J411" s="28">
        <f t="shared" si="67"/>
        <v>0</v>
      </c>
      <c r="K411" s="25">
        <f t="shared" si="68"/>
        <v>0</v>
      </c>
      <c r="L411" s="28">
        <f t="shared" si="68"/>
        <v>0</v>
      </c>
      <c r="M411" s="22" t="s">
        <v>889</v>
      </c>
      <c r="N411" s="2" t="s">
        <v>1588</v>
      </c>
      <c r="O411" s="2" t="s">
        <v>887</v>
      </c>
      <c r="P411" s="2" t="s">
        <v>63</v>
      </c>
      <c r="Q411" s="2" t="s">
        <v>64</v>
      </c>
      <c r="R411" s="2" t="s">
        <v>64</v>
      </c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2" t="s">
        <v>52</v>
      </c>
      <c r="AW411" s="2" t="s">
        <v>1593</v>
      </c>
      <c r="AX411" s="2" t="s">
        <v>52</v>
      </c>
      <c r="AY411" s="2" t="s">
        <v>52</v>
      </c>
      <c r="AZ411" s="2" t="s">
        <v>52</v>
      </c>
    </row>
    <row r="412" spans="1:52" ht="30" customHeight="1" x14ac:dyDescent="0.3">
      <c r="A412" s="22" t="s">
        <v>1594</v>
      </c>
      <c r="B412" s="22" t="s">
        <v>880</v>
      </c>
      <c r="C412" s="22" t="s">
        <v>881</v>
      </c>
      <c r="D412" s="23">
        <v>0.01</v>
      </c>
      <c r="E412" s="25">
        <f>단가대비표!O166</f>
        <v>0</v>
      </c>
      <c r="F412" s="28">
        <f t="shared" si="65"/>
        <v>0</v>
      </c>
      <c r="G412" s="25">
        <f>단가대비표!P166</f>
        <v>0</v>
      </c>
      <c r="H412" s="28">
        <f t="shared" si="66"/>
        <v>0</v>
      </c>
      <c r="I412" s="25">
        <f>단가대비표!V166</f>
        <v>0</v>
      </c>
      <c r="J412" s="28">
        <f t="shared" si="67"/>
        <v>0</v>
      </c>
      <c r="K412" s="25">
        <f t="shared" si="68"/>
        <v>0</v>
      </c>
      <c r="L412" s="28">
        <f t="shared" si="68"/>
        <v>0</v>
      </c>
      <c r="M412" s="22" t="s">
        <v>1595</v>
      </c>
      <c r="N412" s="2" t="s">
        <v>1588</v>
      </c>
      <c r="O412" s="2" t="s">
        <v>1596</v>
      </c>
      <c r="P412" s="2" t="s">
        <v>64</v>
      </c>
      <c r="Q412" s="2" t="s">
        <v>64</v>
      </c>
      <c r="R412" s="2" t="s">
        <v>63</v>
      </c>
      <c r="S412" s="3"/>
      <c r="T412" s="3"/>
      <c r="U412" s="3"/>
      <c r="V412" s="3">
        <v>1</v>
      </c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2" t="s">
        <v>52</v>
      </c>
      <c r="AW412" s="2" t="s">
        <v>1597</v>
      </c>
      <c r="AX412" s="2" t="s">
        <v>52</v>
      </c>
      <c r="AY412" s="2" t="s">
        <v>52</v>
      </c>
      <c r="AZ412" s="2" t="s">
        <v>52</v>
      </c>
    </row>
    <row r="413" spans="1:52" ht="30" customHeight="1" x14ac:dyDescent="0.3">
      <c r="A413" s="22" t="s">
        <v>1288</v>
      </c>
      <c r="B413" s="22" t="s">
        <v>880</v>
      </c>
      <c r="C413" s="22" t="s">
        <v>881</v>
      </c>
      <c r="D413" s="23">
        <v>6.6699999999999997E-3</v>
      </c>
      <c r="E413" s="25">
        <f>단가대비표!O158</f>
        <v>0</v>
      </c>
      <c r="F413" s="28">
        <f t="shared" si="65"/>
        <v>0</v>
      </c>
      <c r="G413" s="25">
        <f>단가대비표!P158</f>
        <v>0</v>
      </c>
      <c r="H413" s="28">
        <f t="shared" si="66"/>
        <v>0</v>
      </c>
      <c r="I413" s="25">
        <f>단가대비표!V158</f>
        <v>0</v>
      </c>
      <c r="J413" s="28">
        <f t="shared" si="67"/>
        <v>0</v>
      </c>
      <c r="K413" s="25">
        <f t="shared" si="68"/>
        <v>0</v>
      </c>
      <c r="L413" s="28">
        <f t="shared" si="68"/>
        <v>0</v>
      </c>
      <c r="M413" s="22" t="s">
        <v>1289</v>
      </c>
      <c r="N413" s="2" t="s">
        <v>1588</v>
      </c>
      <c r="O413" s="2" t="s">
        <v>1290</v>
      </c>
      <c r="P413" s="2" t="s">
        <v>64</v>
      </c>
      <c r="Q413" s="2" t="s">
        <v>64</v>
      </c>
      <c r="R413" s="2" t="s">
        <v>63</v>
      </c>
      <c r="S413" s="3"/>
      <c r="T413" s="3"/>
      <c r="U413" s="3"/>
      <c r="V413" s="3">
        <v>1</v>
      </c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2" t="s">
        <v>52</v>
      </c>
      <c r="AW413" s="2" t="s">
        <v>1598</v>
      </c>
      <c r="AX413" s="2" t="s">
        <v>52</v>
      </c>
      <c r="AY413" s="2" t="s">
        <v>52</v>
      </c>
      <c r="AZ413" s="2" t="s">
        <v>52</v>
      </c>
    </row>
    <row r="414" spans="1:52" ht="30" customHeight="1" x14ac:dyDescent="0.3">
      <c r="A414" s="22" t="s">
        <v>1053</v>
      </c>
      <c r="B414" s="22" t="s">
        <v>880</v>
      </c>
      <c r="C414" s="22" t="s">
        <v>881</v>
      </c>
      <c r="D414" s="23">
        <v>6.6699999999999997E-3</v>
      </c>
      <c r="E414" s="25">
        <f>단가대비표!O157</f>
        <v>0</v>
      </c>
      <c r="F414" s="28">
        <f t="shared" si="65"/>
        <v>0</v>
      </c>
      <c r="G414" s="25">
        <f>단가대비표!P157</f>
        <v>0</v>
      </c>
      <c r="H414" s="28">
        <f t="shared" si="66"/>
        <v>0</v>
      </c>
      <c r="I414" s="25">
        <f>단가대비표!V157</f>
        <v>0</v>
      </c>
      <c r="J414" s="28">
        <f t="shared" si="67"/>
        <v>0</v>
      </c>
      <c r="K414" s="25">
        <f t="shared" si="68"/>
        <v>0</v>
      </c>
      <c r="L414" s="28">
        <f t="shared" si="68"/>
        <v>0</v>
      </c>
      <c r="M414" s="22" t="s">
        <v>1120</v>
      </c>
      <c r="N414" s="2" t="s">
        <v>1588</v>
      </c>
      <c r="O414" s="2" t="s">
        <v>1054</v>
      </c>
      <c r="P414" s="2" t="s">
        <v>64</v>
      </c>
      <c r="Q414" s="2" t="s">
        <v>64</v>
      </c>
      <c r="R414" s="2" t="s">
        <v>63</v>
      </c>
      <c r="S414" s="3"/>
      <c r="T414" s="3"/>
      <c r="U414" s="3"/>
      <c r="V414" s="3">
        <v>1</v>
      </c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2" t="s">
        <v>52</v>
      </c>
      <c r="AW414" s="2" t="s">
        <v>1599</v>
      </c>
      <c r="AX414" s="2" t="s">
        <v>52</v>
      </c>
      <c r="AY414" s="2" t="s">
        <v>52</v>
      </c>
      <c r="AZ414" s="2" t="s">
        <v>52</v>
      </c>
    </row>
    <row r="415" spans="1:52" ht="30" customHeight="1" x14ac:dyDescent="0.3">
      <c r="A415" s="22" t="s">
        <v>1056</v>
      </c>
      <c r="B415" s="22" t="s">
        <v>1293</v>
      </c>
      <c r="C415" s="22" t="s">
        <v>458</v>
      </c>
      <c r="D415" s="23">
        <v>1</v>
      </c>
      <c r="E415" s="25">
        <v>0</v>
      </c>
      <c r="F415" s="28">
        <f t="shared" si="65"/>
        <v>0</v>
      </c>
      <c r="G415" s="25">
        <v>0</v>
      </c>
      <c r="H415" s="28">
        <f t="shared" si="66"/>
        <v>0</v>
      </c>
      <c r="I415" s="25">
        <f>TRUNC(SUMIF(V410:V415, RIGHTB(O415, 1), H410:H415)*U415, 2)</f>
        <v>0</v>
      </c>
      <c r="J415" s="28">
        <f t="shared" si="67"/>
        <v>0</v>
      </c>
      <c r="K415" s="25">
        <f t="shared" si="68"/>
        <v>0</v>
      </c>
      <c r="L415" s="28">
        <f t="shared" si="68"/>
        <v>0</v>
      </c>
      <c r="M415" s="22" t="s">
        <v>52</v>
      </c>
      <c r="N415" s="2" t="s">
        <v>1588</v>
      </c>
      <c r="O415" s="2" t="s">
        <v>877</v>
      </c>
      <c r="P415" s="2" t="s">
        <v>64</v>
      </c>
      <c r="Q415" s="2" t="s">
        <v>64</v>
      </c>
      <c r="R415" s="2" t="s">
        <v>64</v>
      </c>
      <c r="S415" s="3">
        <v>1</v>
      </c>
      <c r="T415" s="3">
        <v>2</v>
      </c>
      <c r="U415" s="3">
        <v>0.05</v>
      </c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2" t="s">
        <v>52</v>
      </c>
      <c r="AW415" s="2" t="s">
        <v>1600</v>
      </c>
      <c r="AX415" s="2" t="s">
        <v>52</v>
      </c>
      <c r="AY415" s="2" t="s">
        <v>52</v>
      </c>
      <c r="AZ415" s="2" t="s">
        <v>52</v>
      </c>
    </row>
    <row r="416" spans="1:52" ht="30" customHeight="1" x14ac:dyDescent="0.3">
      <c r="A416" s="22" t="s">
        <v>885</v>
      </c>
      <c r="B416" s="22" t="s">
        <v>52</v>
      </c>
      <c r="C416" s="22" t="s">
        <v>52</v>
      </c>
      <c r="D416" s="23"/>
      <c r="E416" s="25"/>
      <c r="F416" s="28">
        <f>TRUNC(SUMIF(N410:N415, N409, F410:F415),0)</f>
        <v>0</v>
      </c>
      <c r="G416" s="25"/>
      <c r="H416" s="28">
        <f>TRUNC(SUMIF(N410:N415, N409, H410:H415),0)</f>
        <v>0</v>
      </c>
      <c r="I416" s="25"/>
      <c r="J416" s="28">
        <f>TRUNC(SUMIF(N410:N415, N409, J410:J415),0)</f>
        <v>0</v>
      </c>
      <c r="K416" s="25"/>
      <c r="L416" s="28">
        <f>F416+H416+J416</f>
        <v>0</v>
      </c>
      <c r="M416" s="22" t="s">
        <v>52</v>
      </c>
      <c r="N416" s="2" t="s">
        <v>92</v>
      </c>
      <c r="O416" s="2" t="s">
        <v>92</v>
      </c>
      <c r="P416" s="2" t="s">
        <v>52</v>
      </c>
      <c r="Q416" s="2" t="s">
        <v>52</v>
      </c>
      <c r="R416" s="2" t="s">
        <v>52</v>
      </c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2" t="s">
        <v>52</v>
      </c>
      <c r="AW416" s="2" t="s">
        <v>52</v>
      </c>
      <c r="AX416" s="2" t="s">
        <v>52</v>
      </c>
      <c r="AY416" s="2" t="s">
        <v>52</v>
      </c>
      <c r="AZ416" s="2" t="s">
        <v>52</v>
      </c>
    </row>
    <row r="417" spans="1:52" ht="30" customHeight="1" x14ac:dyDescent="0.3">
      <c r="A417" s="23"/>
      <c r="B417" s="23"/>
      <c r="C417" s="23"/>
      <c r="D417" s="23"/>
      <c r="E417" s="25"/>
      <c r="F417" s="28"/>
      <c r="G417" s="25"/>
      <c r="H417" s="28"/>
      <c r="I417" s="25"/>
      <c r="J417" s="28"/>
      <c r="K417" s="25"/>
      <c r="L417" s="28"/>
      <c r="M417" s="23"/>
    </row>
    <row r="418" spans="1:52" ht="30" customHeight="1" x14ac:dyDescent="0.3">
      <c r="A418" s="19" t="s">
        <v>1601</v>
      </c>
      <c r="B418" s="20"/>
      <c r="C418" s="20"/>
      <c r="D418" s="20"/>
      <c r="E418" s="24"/>
      <c r="F418" s="27"/>
      <c r="G418" s="24"/>
      <c r="H418" s="27"/>
      <c r="I418" s="24"/>
      <c r="J418" s="27"/>
      <c r="K418" s="24"/>
      <c r="L418" s="27"/>
      <c r="M418" s="21"/>
      <c r="N418" s="1" t="s">
        <v>1369</v>
      </c>
    </row>
    <row r="419" spans="1:52" ht="30" customHeight="1" x14ac:dyDescent="0.3">
      <c r="A419" s="22" t="s">
        <v>1603</v>
      </c>
      <c r="B419" s="22" t="s">
        <v>880</v>
      </c>
      <c r="C419" s="22" t="s">
        <v>881</v>
      </c>
      <c r="D419" s="23">
        <v>7.0499999999999998E-3</v>
      </c>
      <c r="E419" s="25">
        <f>단가대비표!O162</f>
        <v>0</v>
      </c>
      <c r="F419" s="28">
        <f t="shared" ref="F419:F424" si="69">TRUNC(E419*D419,1)</f>
        <v>0</v>
      </c>
      <c r="G419" s="25">
        <f>단가대비표!P162</f>
        <v>0</v>
      </c>
      <c r="H419" s="28">
        <f t="shared" ref="H419:H424" si="70">TRUNC(G419*D419,1)</f>
        <v>0</v>
      </c>
      <c r="I419" s="25">
        <f>단가대비표!V162</f>
        <v>0</v>
      </c>
      <c r="J419" s="28">
        <f t="shared" ref="J419:J424" si="71">TRUNC(I419*D419,1)</f>
        <v>0</v>
      </c>
      <c r="K419" s="25">
        <f t="shared" ref="K419:L424" si="72">TRUNC(E419+G419+I419,1)</f>
        <v>0</v>
      </c>
      <c r="L419" s="28">
        <f t="shared" si="72"/>
        <v>0</v>
      </c>
      <c r="M419" s="22" t="s">
        <v>1604</v>
      </c>
      <c r="N419" s="2" t="s">
        <v>1369</v>
      </c>
      <c r="O419" s="2" t="s">
        <v>1605</v>
      </c>
      <c r="P419" s="2" t="s">
        <v>64</v>
      </c>
      <c r="Q419" s="2" t="s">
        <v>64</v>
      </c>
      <c r="R419" s="2" t="s">
        <v>63</v>
      </c>
      <c r="S419" s="3"/>
      <c r="T419" s="3"/>
      <c r="U419" s="3"/>
      <c r="V419" s="3">
        <v>1</v>
      </c>
      <c r="W419" s="3">
        <v>2</v>
      </c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2" t="s">
        <v>52</v>
      </c>
      <c r="AW419" s="2" t="s">
        <v>1606</v>
      </c>
      <c r="AX419" s="2" t="s">
        <v>52</v>
      </c>
      <c r="AY419" s="2" t="s">
        <v>52</v>
      </c>
      <c r="AZ419" s="2" t="s">
        <v>52</v>
      </c>
    </row>
    <row r="420" spans="1:52" ht="30" customHeight="1" x14ac:dyDescent="0.3">
      <c r="A420" s="22" t="s">
        <v>1607</v>
      </c>
      <c r="B420" s="22" t="s">
        <v>880</v>
      </c>
      <c r="C420" s="22" t="s">
        <v>881</v>
      </c>
      <c r="D420" s="23">
        <v>2.5699999999999998E-3</v>
      </c>
      <c r="E420" s="25">
        <f>단가대비표!O163</f>
        <v>0</v>
      </c>
      <c r="F420" s="28">
        <f t="shared" si="69"/>
        <v>0</v>
      </c>
      <c r="G420" s="25">
        <f>단가대비표!P163</f>
        <v>0</v>
      </c>
      <c r="H420" s="28">
        <f t="shared" si="70"/>
        <v>0</v>
      </c>
      <c r="I420" s="25">
        <f>단가대비표!V163</f>
        <v>0</v>
      </c>
      <c r="J420" s="28">
        <f t="shared" si="71"/>
        <v>0</v>
      </c>
      <c r="K420" s="25">
        <f t="shared" si="72"/>
        <v>0</v>
      </c>
      <c r="L420" s="28">
        <f t="shared" si="72"/>
        <v>0</v>
      </c>
      <c r="M420" s="22" t="s">
        <v>1608</v>
      </c>
      <c r="N420" s="2" t="s">
        <v>1369</v>
      </c>
      <c r="O420" s="2" t="s">
        <v>1609</v>
      </c>
      <c r="P420" s="2" t="s">
        <v>64</v>
      </c>
      <c r="Q420" s="2" t="s">
        <v>64</v>
      </c>
      <c r="R420" s="2" t="s">
        <v>63</v>
      </c>
      <c r="S420" s="3"/>
      <c r="T420" s="3"/>
      <c r="U420" s="3"/>
      <c r="V420" s="3">
        <v>1</v>
      </c>
      <c r="W420" s="3">
        <v>2</v>
      </c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2" t="s">
        <v>52</v>
      </c>
      <c r="AW420" s="2" t="s">
        <v>1610</v>
      </c>
      <c r="AX420" s="2" t="s">
        <v>52</v>
      </c>
      <c r="AY420" s="2" t="s">
        <v>52</v>
      </c>
      <c r="AZ420" s="2" t="s">
        <v>52</v>
      </c>
    </row>
    <row r="421" spans="1:52" ht="30" customHeight="1" x14ac:dyDescent="0.3">
      <c r="A421" s="22" t="s">
        <v>1288</v>
      </c>
      <c r="B421" s="22" t="s">
        <v>880</v>
      </c>
      <c r="C421" s="22" t="s">
        <v>881</v>
      </c>
      <c r="D421" s="23">
        <v>1.92E-3</v>
      </c>
      <c r="E421" s="25">
        <f>단가대비표!O158</f>
        <v>0</v>
      </c>
      <c r="F421" s="28">
        <f t="shared" si="69"/>
        <v>0</v>
      </c>
      <c r="G421" s="25">
        <f>단가대비표!P158</f>
        <v>0</v>
      </c>
      <c r="H421" s="28">
        <f t="shared" si="70"/>
        <v>0</v>
      </c>
      <c r="I421" s="25">
        <f>단가대비표!V158</f>
        <v>0</v>
      </c>
      <c r="J421" s="28">
        <f t="shared" si="71"/>
        <v>0</v>
      </c>
      <c r="K421" s="25">
        <f t="shared" si="72"/>
        <v>0</v>
      </c>
      <c r="L421" s="28">
        <f t="shared" si="72"/>
        <v>0</v>
      </c>
      <c r="M421" s="22" t="s">
        <v>1289</v>
      </c>
      <c r="N421" s="2" t="s">
        <v>1369</v>
      </c>
      <c r="O421" s="2" t="s">
        <v>1290</v>
      </c>
      <c r="P421" s="2" t="s">
        <v>64</v>
      </c>
      <c r="Q421" s="2" t="s">
        <v>64</v>
      </c>
      <c r="R421" s="2" t="s">
        <v>63</v>
      </c>
      <c r="S421" s="3"/>
      <c r="T421" s="3"/>
      <c r="U421" s="3"/>
      <c r="V421" s="3">
        <v>1</v>
      </c>
      <c r="W421" s="3">
        <v>2</v>
      </c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2" t="s">
        <v>52</v>
      </c>
      <c r="AW421" s="2" t="s">
        <v>1611</v>
      </c>
      <c r="AX421" s="2" t="s">
        <v>52</v>
      </c>
      <c r="AY421" s="2" t="s">
        <v>52</v>
      </c>
      <c r="AZ421" s="2" t="s">
        <v>52</v>
      </c>
    </row>
    <row r="422" spans="1:52" ht="30" customHeight="1" x14ac:dyDescent="0.3">
      <c r="A422" s="22" t="s">
        <v>1053</v>
      </c>
      <c r="B422" s="22" t="s">
        <v>880</v>
      </c>
      <c r="C422" s="22" t="s">
        <v>881</v>
      </c>
      <c r="D422" s="23">
        <v>1.2800000000000001E-3</v>
      </c>
      <c r="E422" s="25">
        <f>단가대비표!O157</f>
        <v>0</v>
      </c>
      <c r="F422" s="28">
        <f t="shared" si="69"/>
        <v>0</v>
      </c>
      <c r="G422" s="25">
        <f>단가대비표!P157</f>
        <v>0</v>
      </c>
      <c r="H422" s="28">
        <f t="shared" si="70"/>
        <v>0</v>
      </c>
      <c r="I422" s="25">
        <f>단가대비표!V157</f>
        <v>0</v>
      </c>
      <c r="J422" s="28">
        <f t="shared" si="71"/>
        <v>0</v>
      </c>
      <c r="K422" s="25">
        <f t="shared" si="72"/>
        <v>0</v>
      </c>
      <c r="L422" s="28">
        <f t="shared" si="72"/>
        <v>0</v>
      </c>
      <c r="M422" s="22" t="s">
        <v>1120</v>
      </c>
      <c r="N422" s="2" t="s">
        <v>1369</v>
      </c>
      <c r="O422" s="2" t="s">
        <v>1054</v>
      </c>
      <c r="P422" s="2" t="s">
        <v>64</v>
      </c>
      <c r="Q422" s="2" t="s">
        <v>64</v>
      </c>
      <c r="R422" s="2" t="s">
        <v>63</v>
      </c>
      <c r="S422" s="3"/>
      <c r="T422" s="3"/>
      <c r="U422" s="3"/>
      <c r="V422" s="3">
        <v>1</v>
      </c>
      <c r="W422" s="3">
        <v>2</v>
      </c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2" t="s">
        <v>52</v>
      </c>
      <c r="AW422" s="2" t="s">
        <v>1612</v>
      </c>
      <c r="AX422" s="2" t="s">
        <v>52</v>
      </c>
      <c r="AY422" s="2" t="s">
        <v>52</v>
      </c>
      <c r="AZ422" s="2" t="s">
        <v>52</v>
      </c>
    </row>
    <row r="423" spans="1:52" ht="30" customHeight="1" x14ac:dyDescent="0.3">
      <c r="A423" s="22" t="s">
        <v>1056</v>
      </c>
      <c r="B423" s="22" t="s">
        <v>1293</v>
      </c>
      <c r="C423" s="22" t="s">
        <v>458</v>
      </c>
      <c r="D423" s="23">
        <v>1</v>
      </c>
      <c r="E423" s="25">
        <v>0</v>
      </c>
      <c r="F423" s="28">
        <f t="shared" si="69"/>
        <v>0</v>
      </c>
      <c r="G423" s="25">
        <v>0</v>
      </c>
      <c r="H423" s="28">
        <f t="shared" si="70"/>
        <v>0</v>
      </c>
      <c r="I423" s="25">
        <f>TRUNC(SUMIF(V419:V424, RIGHTB(O423, 1), H419:H424)*U423, 2)</f>
        <v>0</v>
      </c>
      <c r="J423" s="28">
        <f t="shared" si="71"/>
        <v>0</v>
      </c>
      <c r="K423" s="25">
        <f t="shared" si="72"/>
        <v>0</v>
      </c>
      <c r="L423" s="28">
        <f t="shared" si="72"/>
        <v>0</v>
      </c>
      <c r="M423" s="22" t="s">
        <v>52</v>
      </c>
      <c r="N423" s="2" t="s">
        <v>1369</v>
      </c>
      <c r="O423" s="2" t="s">
        <v>877</v>
      </c>
      <c r="P423" s="2" t="s">
        <v>64</v>
      </c>
      <c r="Q423" s="2" t="s">
        <v>64</v>
      </c>
      <c r="R423" s="2" t="s">
        <v>64</v>
      </c>
      <c r="S423" s="3">
        <v>1</v>
      </c>
      <c r="T423" s="3">
        <v>2</v>
      </c>
      <c r="U423" s="3">
        <v>0.05</v>
      </c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2" t="s">
        <v>52</v>
      </c>
      <c r="AW423" s="2" t="s">
        <v>1613</v>
      </c>
      <c r="AX423" s="2" t="s">
        <v>52</v>
      </c>
      <c r="AY423" s="2" t="s">
        <v>52</v>
      </c>
      <c r="AZ423" s="2" t="s">
        <v>52</v>
      </c>
    </row>
    <row r="424" spans="1:52" ht="30" customHeight="1" x14ac:dyDescent="0.3">
      <c r="A424" s="22" t="s">
        <v>875</v>
      </c>
      <c r="B424" s="22" t="s">
        <v>1057</v>
      </c>
      <c r="C424" s="22" t="s">
        <v>458</v>
      </c>
      <c r="D424" s="23">
        <v>1</v>
      </c>
      <c r="E424" s="25">
        <f>TRUNC(SUMIF(W419:W424, RIGHTB(O424, 1), H419:H424)*U424, 2)</f>
        <v>0</v>
      </c>
      <c r="F424" s="28">
        <f t="shared" si="69"/>
        <v>0</v>
      </c>
      <c r="G424" s="25">
        <v>0</v>
      </c>
      <c r="H424" s="28">
        <f t="shared" si="70"/>
        <v>0</v>
      </c>
      <c r="I424" s="25">
        <v>0</v>
      </c>
      <c r="J424" s="28">
        <f t="shared" si="71"/>
        <v>0</v>
      </c>
      <c r="K424" s="25">
        <f t="shared" si="72"/>
        <v>0</v>
      </c>
      <c r="L424" s="28">
        <f t="shared" si="72"/>
        <v>0</v>
      </c>
      <c r="M424" s="22" t="s">
        <v>52</v>
      </c>
      <c r="N424" s="2" t="s">
        <v>1369</v>
      </c>
      <c r="O424" s="2" t="s">
        <v>1061</v>
      </c>
      <c r="P424" s="2" t="s">
        <v>64</v>
      </c>
      <c r="Q424" s="2" t="s">
        <v>64</v>
      </c>
      <c r="R424" s="2" t="s">
        <v>64</v>
      </c>
      <c r="S424" s="3">
        <v>1</v>
      </c>
      <c r="T424" s="3">
        <v>0</v>
      </c>
      <c r="U424" s="3">
        <v>0.03</v>
      </c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2" t="s">
        <v>52</v>
      </c>
      <c r="AW424" s="2" t="s">
        <v>1614</v>
      </c>
      <c r="AX424" s="2" t="s">
        <v>52</v>
      </c>
      <c r="AY424" s="2" t="s">
        <v>52</v>
      </c>
      <c r="AZ424" s="2" t="s">
        <v>52</v>
      </c>
    </row>
    <row r="425" spans="1:52" ht="30" customHeight="1" x14ac:dyDescent="0.3">
      <c r="A425" s="22" t="s">
        <v>885</v>
      </c>
      <c r="B425" s="22" t="s">
        <v>52</v>
      </c>
      <c r="C425" s="22" t="s">
        <v>52</v>
      </c>
      <c r="D425" s="23"/>
      <c r="E425" s="25"/>
      <c r="F425" s="28">
        <f>TRUNC(SUMIF(N419:N424, N418, F419:F424),0)</f>
        <v>0</v>
      </c>
      <c r="G425" s="25"/>
      <c r="H425" s="28">
        <f>TRUNC(SUMIF(N419:N424, N418, H419:H424),0)</f>
        <v>0</v>
      </c>
      <c r="I425" s="25"/>
      <c r="J425" s="28">
        <f>TRUNC(SUMIF(N419:N424, N418, J419:J424),0)</f>
        <v>0</v>
      </c>
      <c r="K425" s="25"/>
      <c r="L425" s="28">
        <f>F425+H425+J425</f>
        <v>0</v>
      </c>
      <c r="M425" s="22" t="s">
        <v>52</v>
      </c>
      <c r="N425" s="2" t="s">
        <v>92</v>
      </c>
      <c r="O425" s="2" t="s">
        <v>92</v>
      </c>
      <c r="P425" s="2" t="s">
        <v>52</v>
      </c>
      <c r="Q425" s="2" t="s">
        <v>52</v>
      </c>
      <c r="R425" s="2" t="s">
        <v>52</v>
      </c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2" t="s">
        <v>52</v>
      </c>
      <c r="AW425" s="2" t="s">
        <v>52</v>
      </c>
      <c r="AX425" s="2" t="s">
        <v>52</v>
      </c>
      <c r="AY425" s="2" t="s">
        <v>52</v>
      </c>
      <c r="AZ425" s="2" t="s">
        <v>52</v>
      </c>
    </row>
    <row r="426" spans="1:52" ht="30" customHeight="1" x14ac:dyDescent="0.3">
      <c r="A426" s="23"/>
      <c r="B426" s="23"/>
      <c r="C426" s="23"/>
      <c r="D426" s="23"/>
      <c r="E426" s="25"/>
      <c r="F426" s="28"/>
      <c r="G426" s="25"/>
      <c r="H426" s="28"/>
      <c r="I426" s="25"/>
      <c r="J426" s="28"/>
      <c r="K426" s="25"/>
      <c r="L426" s="28"/>
      <c r="M426" s="23"/>
    </row>
    <row r="427" spans="1:52" ht="30" customHeight="1" x14ac:dyDescent="0.3">
      <c r="A427" s="19" t="s">
        <v>1615</v>
      </c>
      <c r="B427" s="20"/>
      <c r="C427" s="20"/>
      <c r="D427" s="20"/>
      <c r="E427" s="24"/>
      <c r="F427" s="27"/>
      <c r="G427" s="24"/>
      <c r="H427" s="27"/>
      <c r="I427" s="24"/>
      <c r="J427" s="27"/>
      <c r="K427" s="24"/>
      <c r="L427" s="27"/>
      <c r="M427" s="21"/>
      <c r="N427" s="1" t="s">
        <v>1616</v>
      </c>
    </row>
    <row r="428" spans="1:52" ht="30" customHeight="1" x14ac:dyDescent="0.3">
      <c r="A428" s="22" t="s">
        <v>1603</v>
      </c>
      <c r="B428" s="22" t="s">
        <v>880</v>
      </c>
      <c r="C428" s="22" t="s">
        <v>881</v>
      </c>
      <c r="D428" s="23">
        <v>9.1699999999999993E-3</v>
      </c>
      <c r="E428" s="25">
        <f>단가대비표!O162</f>
        <v>0</v>
      </c>
      <c r="F428" s="28">
        <f t="shared" ref="F428:F433" si="73">TRUNC(E428*D428,1)</f>
        <v>0</v>
      </c>
      <c r="G428" s="25">
        <f>단가대비표!P162</f>
        <v>0</v>
      </c>
      <c r="H428" s="28">
        <f t="shared" ref="H428:H433" si="74">TRUNC(G428*D428,1)</f>
        <v>0</v>
      </c>
      <c r="I428" s="25">
        <f>단가대비표!V162</f>
        <v>0</v>
      </c>
      <c r="J428" s="28">
        <f t="shared" ref="J428:J433" si="75">TRUNC(I428*D428,1)</f>
        <v>0</v>
      </c>
      <c r="K428" s="25">
        <f t="shared" ref="K428:L433" si="76">TRUNC(E428+G428+I428,1)</f>
        <v>0</v>
      </c>
      <c r="L428" s="28">
        <f t="shared" si="76"/>
        <v>0</v>
      </c>
      <c r="M428" s="22" t="s">
        <v>1604</v>
      </c>
      <c r="N428" s="2" t="s">
        <v>1616</v>
      </c>
      <c r="O428" s="2" t="s">
        <v>1605</v>
      </c>
      <c r="P428" s="2" t="s">
        <v>64</v>
      </c>
      <c r="Q428" s="2" t="s">
        <v>64</v>
      </c>
      <c r="R428" s="2" t="s">
        <v>63</v>
      </c>
      <c r="S428" s="3"/>
      <c r="T428" s="3"/>
      <c r="U428" s="3"/>
      <c r="V428" s="3">
        <v>1</v>
      </c>
      <c r="W428" s="3">
        <v>2</v>
      </c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2" t="s">
        <v>52</v>
      </c>
      <c r="AW428" s="2" t="s">
        <v>1619</v>
      </c>
      <c r="AX428" s="2" t="s">
        <v>52</v>
      </c>
      <c r="AY428" s="2" t="s">
        <v>52</v>
      </c>
      <c r="AZ428" s="2" t="s">
        <v>52</v>
      </c>
    </row>
    <row r="429" spans="1:52" ht="30" customHeight="1" x14ac:dyDescent="0.3">
      <c r="A429" s="22" t="s">
        <v>1607</v>
      </c>
      <c r="B429" s="22" t="s">
        <v>880</v>
      </c>
      <c r="C429" s="22" t="s">
        <v>881</v>
      </c>
      <c r="D429" s="23">
        <v>3.3400000000000001E-3</v>
      </c>
      <c r="E429" s="25">
        <f>단가대비표!O163</f>
        <v>0</v>
      </c>
      <c r="F429" s="28">
        <f t="shared" si="73"/>
        <v>0</v>
      </c>
      <c r="G429" s="25">
        <f>단가대비표!P163</f>
        <v>0</v>
      </c>
      <c r="H429" s="28">
        <f t="shared" si="74"/>
        <v>0</v>
      </c>
      <c r="I429" s="25">
        <f>단가대비표!V163</f>
        <v>0</v>
      </c>
      <c r="J429" s="28">
        <f t="shared" si="75"/>
        <v>0</v>
      </c>
      <c r="K429" s="25">
        <f t="shared" si="76"/>
        <v>0</v>
      </c>
      <c r="L429" s="28">
        <f t="shared" si="76"/>
        <v>0</v>
      </c>
      <c r="M429" s="22" t="s">
        <v>1608</v>
      </c>
      <c r="N429" s="2" t="s">
        <v>1616</v>
      </c>
      <c r="O429" s="2" t="s">
        <v>1609</v>
      </c>
      <c r="P429" s="2" t="s">
        <v>64</v>
      </c>
      <c r="Q429" s="2" t="s">
        <v>64</v>
      </c>
      <c r="R429" s="2" t="s">
        <v>63</v>
      </c>
      <c r="S429" s="3"/>
      <c r="T429" s="3"/>
      <c r="U429" s="3"/>
      <c r="V429" s="3">
        <v>1</v>
      </c>
      <c r="W429" s="3">
        <v>2</v>
      </c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2" t="s">
        <v>52</v>
      </c>
      <c r="AW429" s="2" t="s">
        <v>1620</v>
      </c>
      <c r="AX429" s="2" t="s">
        <v>52</v>
      </c>
      <c r="AY429" s="2" t="s">
        <v>52</v>
      </c>
      <c r="AZ429" s="2" t="s">
        <v>52</v>
      </c>
    </row>
    <row r="430" spans="1:52" ht="30" customHeight="1" x14ac:dyDescent="0.3">
      <c r="A430" s="22" t="s">
        <v>1288</v>
      </c>
      <c r="B430" s="22" t="s">
        <v>880</v>
      </c>
      <c r="C430" s="22" t="s">
        <v>881</v>
      </c>
      <c r="D430" s="23">
        <v>2.5000000000000001E-3</v>
      </c>
      <c r="E430" s="25">
        <f>단가대비표!O158</f>
        <v>0</v>
      </c>
      <c r="F430" s="28">
        <f t="shared" si="73"/>
        <v>0</v>
      </c>
      <c r="G430" s="25">
        <f>단가대비표!P158</f>
        <v>0</v>
      </c>
      <c r="H430" s="28">
        <f t="shared" si="74"/>
        <v>0</v>
      </c>
      <c r="I430" s="25">
        <f>단가대비표!V158</f>
        <v>0</v>
      </c>
      <c r="J430" s="28">
        <f t="shared" si="75"/>
        <v>0</v>
      </c>
      <c r="K430" s="25">
        <f t="shared" si="76"/>
        <v>0</v>
      </c>
      <c r="L430" s="28">
        <f t="shared" si="76"/>
        <v>0</v>
      </c>
      <c r="M430" s="22" t="s">
        <v>1289</v>
      </c>
      <c r="N430" s="2" t="s">
        <v>1616</v>
      </c>
      <c r="O430" s="2" t="s">
        <v>1290</v>
      </c>
      <c r="P430" s="2" t="s">
        <v>64</v>
      </c>
      <c r="Q430" s="2" t="s">
        <v>64</v>
      </c>
      <c r="R430" s="2" t="s">
        <v>63</v>
      </c>
      <c r="S430" s="3"/>
      <c r="T430" s="3"/>
      <c r="U430" s="3"/>
      <c r="V430" s="3">
        <v>1</v>
      </c>
      <c r="W430" s="3">
        <v>2</v>
      </c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2" t="s">
        <v>52</v>
      </c>
      <c r="AW430" s="2" t="s">
        <v>1621</v>
      </c>
      <c r="AX430" s="2" t="s">
        <v>52</v>
      </c>
      <c r="AY430" s="2" t="s">
        <v>52</v>
      </c>
      <c r="AZ430" s="2" t="s">
        <v>52</v>
      </c>
    </row>
    <row r="431" spans="1:52" ht="30" customHeight="1" x14ac:dyDescent="0.3">
      <c r="A431" s="22" t="s">
        <v>1053</v>
      </c>
      <c r="B431" s="22" t="s">
        <v>880</v>
      </c>
      <c r="C431" s="22" t="s">
        <v>881</v>
      </c>
      <c r="D431" s="23">
        <v>1.66E-3</v>
      </c>
      <c r="E431" s="25">
        <f>단가대비표!O157</f>
        <v>0</v>
      </c>
      <c r="F431" s="28">
        <f t="shared" si="73"/>
        <v>0</v>
      </c>
      <c r="G431" s="25">
        <f>단가대비표!P157</f>
        <v>0</v>
      </c>
      <c r="H431" s="28">
        <f t="shared" si="74"/>
        <v>0</v>
      </c>
      <c r="I431" s="25">
        <f>단가대비표!V157</f>
        <v>0</v>
      </c>
      <c r="J431" s="28">
        <f t="shared" si="75"/>
        <v>0</v>
      </c>
      <c r="K431" s="25">
        <f t="shared" si="76"/>
        <v>0</v>
      </c>
      <c r="L431" s="28">
        <f t="shared" si="76"/>
        <v>0</v>
      </c>
      <c r="M431" s="22" t="s">
        <v>1120</v>
      </c>
      <c r="N431" s="2" t="s">
        <v>1616</v>
      </c>
      <c r="O431" s="2" t="s">
        <v>1054</v>
      </c>
      <c r="P431" s="2" t="s">
        <v>64</v>
      </c>
      <c r="Q431" s="2" t="s">
        <v>64</v>
      </c>
      <c r="R431" s="2" t="s">
        <v>63</v>
      </c>
      <c r="S431" s="3"/>
      <c r="T431" s="3"/>
      <c r="U431" s="3"/>
      <c r="V431" s="3">
        <v>1</v>
      </c>
      <c r="W431" s="3">
        <v>2</v>
      </c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2" t="s">
        <v>52</v>
      </c>
      <c r="AW431" s="2" t="s">
        <v>1622</v>
      </c>
      <c r="AX431" s="2" t="s">
        <v>52</v>
      </c>
      <c r="AY431" s="2" t="s">
        <v>52</v>
      </c>
      <c r="AZ431" s="2" t="s">
        <v>52</v>
      </c>
    </row>
    <row r="432" spans="1:52" ht="30" customHeight="1" x14ac:dyDescent="0.3">
      <c r="A432" s="22" t="s">
        <v>1056</v>
      </c>
      <c r="B432" s="22" t="s">
        <v>1442</v>
      </c>
      <c r="C432" s="22" t="s">
        <v>458</v>
      </c>
      <c r="D432" s="23">
        <v>1</v>
      </c>
      <c r="E432" s="25">
        <v>0</v>
      </c>
      <c r="F432" s="28">
        <f t="shared" si="73"/>
        <v>0</v>
      </c>
      <c r="G432" s="25">
        <v>0</v>
      </c>
      <c r="H432" s="28">
        <f t="shared" si="74"/>
        <v>0</v>
      </c>
      <c r="I432" s="25">
        <f>TRUNC(SUMIF(V428:V433, RIGHTB(O432, 1), H428:H433)*U432, 2)</f>
        <v>0</v>
      </c>
      <c r="J432" s="28">
        <f t="shared" si="75"/>
        <v>0</v>
      </c>
      <c r="K432" s="25">
        <f t="shared" si="76"/>
        <v>0</v>
      </c>
      <c r="L432" s="28">
        <f t="shared" si="76"/>
        <v>0</v>
      </c>
      <c r="M432" s="22" t="s">
        <v>52</v>
      </c>
      <c r="N432" s="2" t="s">
        <v>1616</v>
      </c>
      <c r="O432" s="2" t="s">
        <v>877</v>
      </c>
      <c r="P432" s="2" t="s">
        <v>64</v>
      </c>
      <c r="Q432" s="2" t="s">
        <v>64</v>
      </c>
      <c r="R432" s="2" t="s">
        <v>64</v>
      </c>
      <c r="S432" s="3">
        <v>1</v>
      </c>
      <c r="T432" s="3">
        <v>2</v>
      </c>
      <c r="U432" s="3">
        <v>0.04</v>
      </c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2" t="s">
        <v>52</v>
      </c>
      <c r="AW432" s="2" t="s">
        <v>1623</v>
      </c>
      <c r="AX432" s="2" t="s">
        <v>52</v>
      </c>
      <c r="AY432" s="2" t="s">
        <v>52</v>
      </c>
      <c r="AZ432" s="2" t="s">
        <v>52</v>
      </c>
    </row>
    <row r="433" spans="1:52" ht="30" customHeight="1" x14ac:dyDescent="0.3">
      <c r="A433" s="22" t="s">
        <v>875</v>
      </c>
      <c r="B433" s="22" t="s">
        <v>1267</v>
      </c>
      <c r="C433" s="22" t="s">
        <v>458</v>
      </c>
      <c r="D433" s="23">
        <v>1</v>
      </c>
      <c r="E433" s="25">
        <f>TRUNC(SUMIF(W428:W433, RIGHTB(O433, 1), H428:H433)*U433, 2)</f>
        <v>0</v>
      </c>
      <c r="F433" s="28">
        <f t="shared" si="73"/>
        <v>0</v>
      </c>
      <c r="G433" s="25">
        <v>0</v>
      </c>
      <c r="H433" s="28">
        <f t="shared" si="74"/>
        <v>0</v>
      </c>
      <c r="I433" s="25">
        <v>0</v>
      </c>
      <c r="J433" s="28">
        <f t="shared" si="75"/>
        <v>0</v>
      </c>
      <c r="K433" s="25">
        <f t="shared" si="76"/>
        <v>0</v>
      </c>
      <c r="L433" s="28">
        <f t="shared" si="76"/>
        <v>0</v>
      </c>
      <c r="M433" s="22" t="s">
        <v>52</v>
      </c>
      <c r="N433" s="2" t="s">
        <v>1616</v>
      </c>
      <c r="O433" s="2" t="s">
        <v>1061</v>
      </c>
      <c r="P433" s="2" t="s">
        <v>64</v>
      </c>
      <c r="Q433" s="2" t="s">
        <v>64</v>
      </c>
      <c r="R433" s="2" t="s">
        <v>64</v>
      </c>
      <c r="S433" s="3">
        <v>1</v>
      </c>
      <c r="T433" s="3">
        <v>0</v>
      </c>
      <c r="U433" s="3">
        <v>0.02</v>
      </c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2" t="s">
        <v>52</v>
      </c>
      <c r="AW433" s="2" t="s">
        <v>1624</v>
      </c>
      <c r="AX433" s="2" t="s">
        <v>52</v>
      </c>
      <c r="AY433" s="2" t="s">
        <v>52</v>
      </c>
      <c r="AZ433" s="2" t="s">
        <v>52</v>
      </c>
    </row>
    <row r="434" spans="1:52" ht="30" customHeight="1" x14ac:dyDescent="0.3">
      <c r="A434" s="22" t="s">
        <v>885</v>
      </c>
      <c r="B434" s="22" t="s">
        <v>52</v>
      </c>
      <c r="C434" s="22" t="s">
        <v>52</v>
      </c>
      <c r="D434" s="23"/>
      <c r="E434" s="25"/>
      <c r="F434" s="28">
        <f>TRUNC(SUMIF(N428:N433, N427, F428:F433),0)</f>
        <v>0</v>
      </c>
      <c r="G434" s="25"/>
      <c r="H434" s="28">
        <f>TRUNC(SUMIF(N428:N433, N427, H428:H433),0)</f>
        <v>0</v>
      </c>
      <c r="I434" s="25"/>
      <c r="J434" s="28">
        <f>TRUNC(SUMIF(N428:N433, N427, J428:J433),0)</f>
        <v>0</v>
      </c>
      <c r="K434" s="25"/>
      <c r="L434" s="28">
        <f>F434+H434+J434</f>
        <v>0</v>
      </c>
      <c r="M434" s="22" t="s">
        <v>52</v>
      </c>
      <c r="N434" s="2" t="s">
        <v>92</v>
      </c>
      <c r="O434" s="2" t="s">
        <v>92</v>
      </c>
      <c r="P434" s="2" t="s">
        <v>52</v>
      </c>
      <c r="Q434" s="2" t="s">
        <v>52</v>
      </c>
      <c r="R434" s="2" t="s">
        <v>52</v>
      </c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2" t="s">
        <v>52</v>
      </c>
      <c r="AW434" s="2" t="s">
        <v>52</v>
      </c>
      <c r="AX434" s="2" t="s">
        <v>52</v>
      </c>
      <c r="AY434" s="2" t="s">
        <v>52</v>
      </c>
      <c r="AZ434" s="2" t="s">
        <v>52</v>
      </c>
    </row>
    <row r="435" spans="1:52" ht="30" customHeight="1" x14ac:dyDescent="0.3">
      <c r="A435" s="23"/>
      <c r="B435" s="23"/>
      <c r="C435" s="23"/>
      <c r="D435" s="23"/>
      <c r="E435" s="25"/>
      <c r="F435" s="28"/>
      <c r="G435" s="25"/>
      <c r="H435" s="28"/>
      <c r="I435" s="25"/>
      <c r="J435" s="28"/>
      <c r="K435" s="25"/>
      <c r="L435" s="28"/>
      <c r="M435" s="23"/>
    </row>
    <row r="436" spans="1:52" ht="30" customHeight="1" x14ac:dyDescent="0.3">
      <c r="A436" s="19" t="s">
        <v>1625</v>
      </c>
      <c r="B436" s="20"/>
      <c r="C436" s="20"/>
      <c r="D436" s="20"/>
      <c r="E436" s="24"/>
      <c r="F436" s="27"/>
      <c r="G436" s="24"/>
      <c r="H436" s="27"/>
      <c r="I436" s="24"/>
      <c r="J436" s="27"/>
      <c r="K436" s="24"/>
      <c r="L436" s="27"/>
      <c r="M436" s="21"/>
      <c r="N436" s="1" t="s">
        <v>1626</v>
      </c>
    </row>
    <row r="437" spans="1:52" ht="30" customHeight="1" x14ac:dyDescent="0.3">
      <c r="A437" s="22" t="s">
        <v>1603</v>
      </c>
      <c r="B437" s="22" t="s">
        <v>880</v>
      </c>
      <c r="C437" s="22" t="s">
        <v>881</v>
      </c>
      <c r="D437" s="23">
        <v>1.238E-2</v>
      </c>
      <c r="E437" s="25">
        <f>단가대비표!O162</f>
        <v>0</v>
      </c>
      <c r="F437" s="28">
        <f t="shared" ref="F437:F442" si="77">TRUNC(E437*D437,1)</f>
        <v>0</v>
      </c>
      <c r="G437" s="25">
        <f>단가대비표!P162</f>
        <v>0</v>
      </c>
      <c r="H437" s="28">
        <f t="shared" ref="H437:H442" si="78">TRUNC(G437*D437,1)</f>
        <v>0</v>
      </c>
      <c r="I437" s="25">
        <f>단가대비표!V162</f>
        <v>0</v>
      </c>
      <c r="J437" s="28">
        <f t="shared" ref="J437:J442" si="79">TRUNC(I437*D437,1)</f>
        <v>0</v>
      </c>
      <c r="K437" s="25">
        <f t="shared" ref="K437:L442" si="80">TRUNC(E437+G437+I437,1)</f>
        <v>0</v>
      </c>
      <c r="L437" s="28">
        <f t="shared" si="80"/>
        <v>0</v>
      </c>
      <c r="M437" s="22" t="s">
        <v>1604</v>
      </c>
      <c r="N437" s="2" t="s">
        <v>1626</v>
      </c>
      <c r="O437" s="2" t="s">
        <v>1605</v>
      </c>
      <c r="P437" s="2" t="s">
        <v>64</v>
      </c>
      <c r="Q437" s="2" t="s">
        <v>64</v>
      </c>
      <c r="R437" s="2" t="s">
        <v>63</v>
      </c>
      <c r="S437" s="3"/>
      <c r="T437" s="3"/>
      <c r="U437" s="3"/>
      <c r="V437" s="3">
        <v>1</v>
      </c>
      <c r="W437" s="3">
        <v>2</v>
      </c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2" t="s">
        <v>52</v>
      </c>
      <c r="AW437" s="2" t="s">
        <v>1629</v>
      </c>
      <c r="AX437" s="2" t="s">
        <v>52</v>
      </c>
      <c r="AY437" s="2" t="s">
        <v>52</v>
      </c>
      <c r="AZ437" s="2" t="s">
        <v>52</v>
      </c>
    </row>
    <row r="438" spans="1:52" ht="30" customHeight="1" x14ac:dyDescent="0.3">
      <c r="A438" s="22" t="s">
        <v>1607</v>
      </c>
      <c r="B438" s="22" t="s">
        <v>880</v>
      </c>
      <c r="C438" s="22" t="s">
        <v>881</v>
      </c>
      <c r="D438" s="23">
        <v>3.3800000000000002E-3</v>
      </c>
      <c r="E438" s="25">
        <f>단가대비표!O163</f>
        <v>0</v>
      </c>
      <c r="F438" s="28">
        <f t="shared" si="77"/>
        <v>0</v>
      </c>
      <c r="G438" s="25">
        <f>단가대비표!P163</f>
        <v>0</v>
      </c>
      <c r="H438" s="28">
        <f t="shared" si="78"/>
        <v>0</v>
      </c>
      <c r="I438" s="25">
        <f>단가대비표!V163</f>
        <v>0</v>
      </c>
      <c r="J438" s="28">
        <f t="shared" si="79"/>
        <v>0</v>
      </c>
      <c r="K438" s="25">
        <f t="shared" si="80"/>
        <v>0</v>
      </c>
      <c r="L438" s="28">
        <f t="shared" si="80"/>
        <v>0</v>
      </c>
      <c r="M438" s="22" t="s">
        <v>1608</v>
      </c>
      <c r="N438" s="2" t="s">
        <v>1626</v>
      </c>
      <c r="O438" s="2" t="s">
        <v>1609</v>
      </c>
      <c r="P438" s="2" t="s">
        <v>64</v>
      </c>
      <c r="Q438" s="2" t="s">
        <v>64</v>
      </c>
      <c r="R438" s="2" t="s">
        <v>63</v>
      </c>
      <c r="S438" s="3"/>
      <c r="T438" s="3"/>
      <c r="U438" s="3"/>
      <c r="V438" s="3">
        <v>1</v>
      </c>
      <c r="W438" s="3">
        <v>2</v>
      </c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2" t="s">
        <v>52</v>
      </c>
      <c r="AW438" s="2" t="s">
        <v>1630</v>
      </c>
      <c r="AX438" s="2" t="s">
        <v>52</v>
      </c>
      <c r="AY438" s="2" t="s">
        <v>52</v>
      </c>
      <c r="AZ438" s="2" t="s">
        <v>52</v>
      </c>
    </row>
    <row r="439" spans="1:52" ht="30" customHeight="1" x14ac:dyDescent="0.3">
      <c r="A439" s="22" t="s">
        <v>1288</v>
      </c>
      <c r="B439" s="22" t="s">
        <v>880</v>
      </c>
      <c r="C439" s="22" t="s">
        <v>881</v>
      </c>
      <c r="D439" s="23">
        <v>4.4999999999999997E-3</v>
      </c>
      <c r="E439" s="25">
        <f>단가대비표!O158</f>
        <v>0</v>
      </c>
      <c r="F439" s="28">
        <f t="shared" si="77"/>
        <v>0</v>
      </c>
      <c r="G439" s="25">
        <f>단가대비표!P158</f>
        <v>0</v>
      </c>
      <c r="H439" s="28">
        <f t="shared" si="78"/>
        <v>0</v>
      </c>
      <c r="I439" s="25">
        <f>단가대비표!V158</f>
        <v>0</v>
      </c>
      <c r="J439" s="28">
        <f t="shared" si="79"/>
        <v>0</v>
      </c>
      <c r="K439" s="25">
        <f t="shared" si="80"/>
        <v>0</v>
      </c>
      <c r="L439" s="28">
        <f t="shared" si="80"/>
        <v>0</v>
      </c>
      <c r="M439" s="22" t="s">
        <v>1289</v>
      </c>
      <c r="N439" s="2" t="s">
        <v>1626</v>
      </c>
      <c r="O439" s="2" t="s">
        <v>1290</v>
      </c>
      <c r="P439" s="2" t="s">
        <v>64</v>
      </c>
      <c r="Q439" s="2" t="s">
        <v>64</v>
      </c>
      <c r="R439" s="2" t="s">
        <v>63</v>
      </c>
      <c r="S439" s="3"/>
      <c r="T439" s="3"/>
      <c r="U439" s="3"/>
      <c r="V439" s="3">
        <v>1</v>
      </c>
      <c r="W439" s="3">
        <v>2</v>
      </c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2" t="s">
        <v>52</v>
      </c>
      <c r="AW439" s="2" t="s">
        <v>1631</v>
      </c>
      <c r="AX439" s="2" t="s">
        <v>52</v>
      </c>
      <c r="AY439" s="2" t="s">
        <v>52</v>
      </c>
      <c r="AZ439" s="2" t="s">
        <v>52</v>
      </c>
    </row>
    <row r="440" spans="1:52" ht="30" customHeight="1" x14ac:dyDescent="0.3">
      <c r="A440" s="22" t="s">
        <v>1053</v>
      </c>
      <c r="B440" s="22" t="s">
        <v>880</v>
      </c>
      <c r="C440" s="22" t="s">
        <v>881</v>
      </c>
      <c r="D440" s="23">
        <v>2.2499999999999998E-3</v>
      </c>
      <c r="E440" s="25">
        <f>단가대비표!O157</f>
        <v>0</v>
      </c>
      <c r="F440" s="28">
        <f t="shared" si="77"/>
        <v>0</v>
      </c>
      <c r="G440" s="25">
        <f>단가대비표!P157</f>
        <v>0</v>
      </c>
      <c r="H440" s="28">
        <f t="shared" si="78"/>
        <v>0</v>
      </c>
      <c r="I440" s="25">
        <f>단가대비표!V157</f>
        <v>0</v>
      </c>
      <c r="J440" s="28">
        <f t="shared" si="79"/>
        <v>0</v>
      </c>
      <c r="K440" s="25">
        <f t="shared" si="80"/>
        <v>0</v>
      </c>
      <c r="L440" s="28">
        <f t="shared" si="80"/>
        <v>0</v>
      </c>
      <c r="M440" s="22" t="s">
        <v>1120</v>
      </c>
      <c r="N440" s="2" t="s">
        <v>1626</v>
      </c>
      <c r="O440" s="2" t="s">
        <v>1054</v>
      </c>
      <c r="P440" s="2" t="s">
        <v>64</v>
      </c>
      <c r="Q440" s="2" t="s">
        <v>64</v>
      </c>
      <c r="R440" s="2" t="s">
        <v>63</v>
      </c>
      <c r="S440" s="3"/>
      <c r="T440" s="3"/>
      <c r="U440" s="3"/>
      <c r="V440" s="3">
        <v>1</v>
      </c>
      <c r="W440" s="3">
        <v>2</v>
      </c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2" t="s">
        <v>52</v>
      </c>
      <c r="AW440" s="2" t="s">
        <v>1632</v>
      </c>
      <c r="AX440" s="2" t="s">
        <v>52</v>
      </c>
      <c r="AY440" s="2" t="s">
        <v>52</v>
      </c>
      <c r="AZ440" s="2" t="s">
        <v>52</v>
      </c>
    </row>
    <row r="441" spans="1:52" ht="30" customHeight="1" x14ac:dyDescent="0.3">
      <c r="A441" s="22" t="s">
        <v>1056</v>
      </c>
      <c r="B441" s="22" t="s">
        <v>1293</v>
      </c>
      <c r="C441" s="22" t="s">
        <v>458</v>
      </c>
      <c r="D441" s="23">
        <v>1</v>
      </c>
      <c r="E441" s="25">
        <v>0</v>
      </c>
      <c r="F441" s="28">
        <f t="shared" si="77"/>
        <v>0</v>
      </c>
      <c r="G441" s="25">
        <v>0</v>
      </c>
      <c r="H441" s="28">
        <f t="shared" si="78"/>
        <v>0</v>
      </c>
      <c r="I441" s="25">
        <f>TRUNC(SUMIF(V437:V442, RIGHTB(O441, 1), H437:H442)*U441, 2)</f>
        <v>0</v>
      </c>
      <c r="J441" s="28">
        <f t="shared" si="79"/>
        <v>0</v>
      </c>
      <c r="K441" s="25">
        <f t="shared" si="80"/>
        <v>0</v>
      </c>
      <c r="L441" s="28">
        <f t="shared" si="80"/>
        <v>0</v>
      </c>
      <c r="M441" s="22" t="s">
        <v>52</v>
      </c>
      <c r="N441" s="2" t="s">
        <v>1626</v>
      </c>
      <c r="O441" s="2" t="s">
        <v>877</v>
      </c>
      <c r="P441" s="2" t="s">
        <v>64</v>
      </c>
      <c r="Q441" s="2" t="s">
        <v>64</v>
      </c>
      <c r="R441" s="2" t="s">
        <v>64</v>
      </c>
      <c r="S441" s="3">
        <v>1</v>
      </c>
      <c r="T441" s="3">
        <v>2</v>
      </c>
      <c r="U441" s="3">
        <v>0.05</v>
      </c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2" t="s">
        <v>52</v>
      </c>
      <c r="AW441" s="2" t="s">
        <v>1633</v>
      </c>
      <c r="AX441" s="2" t="s">
        <v>52</v>
      </c>
      <c r="AY441" s="2" t="s">
        <v>52</v>
      </c>
      <c r="AZ441" s="2" t="s">
        <v>52</v>
      </c>
    </row>
    <row r="442" spans="1:52" ht="30" customHeight="1" x14ac:dyDescent="0.3">
      <c r="A442" s="22" t="s">
        <v>875</v>
      </c>
      <c r="B442" s="22" t="s">
        <v>1057</v>
      </c>
      <c r="C442" s="22" t="s">
        <v>458</v>
      </c>
      <c r="D442" s="23">
        <v>1</v>
      </c>
      <c r="E442" s="25">
        <f>TRUNC(SUMIF(W437:W442, RIGHTB(O442, 1), H437:H442)*U442, 2)</f>
        <v>0</v>
      </c>
      <c r="F442" s="28">
        <f t="shared" si="77"/>
        <v>0</v>
      </c>
      <c r="G442" s="25">
        <v>0</v>
      </c>
      <c r="H442" s="28">
        <f t="shared" si="78"/>
        <v>0</v>
      </c>
      <c r="I442" s="25">
        <v>0</v>
      </c>
      <c r="J442" s="28">
        <f t="shared" si="79"/>
        <v>0</v>
      </c>
      <c r="K442" s="25">
        <f t="shared" si="80"/>
        <v>0</v>
      </c>
      <c r="L442" s="28">
        <f t="shared" si="80"/>
        <v>0</v>
      </c>
      <c r="M442" s="22" t="s">
        <v>52</v>
      </c>
      <c r="N442" s="2" t="s">
        <v>1626</v>
      </c>
      <c r="O442" s="2" t="s">
        <v>1061</v>
      </c>
      <c r="P442" s="2" t="s">
        <v>64</v>
      </c>
      <c r="Q442" s="2" t="s">
        <v>64</v>
      </c>
      <c r="R442" s="2" t="s">
        <v>64</v>
      </c>
      <c r="S442" s="3">
        <v>1</v>
      </c>
      <c r="T442" s="3">
        <v>0</v>
      </c>
      <c r="U442" s="3">
        <v>0.03</v>
      </c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2" t="s">
        <v>52</v>
      </c>
      <c r="AW442" s="2" t="s">
        <v>1634</v>
      </c>
      <c r="AX442" s="2" t="s">
        <v>52</v>
      </c>
      <c r="AY442" s="2" t="s">
        <v>52</v>
      </c>
      <c r="AZ442" s="2" t="s">
        <v>52</v>
      </c>
    </row>
    <row r="443" spans="1:52" ht="30" customHeight="1" x14ac:dyDescent="0.3">
      <c r="A443" s="22" t="s">
        <v>885</v>
      </c>
      <c r="B443" s="22" t="s">
        <v>52</v>
      </c>
      <c r="C443" s="22" t="s">
        <v>52</v>
      </c>
      <c r="D443" s="23"/>
      <c r="E443" s="25"/>
      <c r="F443" s="28">
        <f>TRUNC(SUMIF(N437:N442, N436, F437:F442),0)</f>
        <v>0</v>
      </c>
      <c r="G443" s="25"/>
      <c r="H443" s="28">
        <f>TRUNC(SUMIF(N437:N442, N436, H437:H442),0)</f>
        <v>0</v>
      </c>
      <c r="I443" s="25"/>
      <c r="J443" s="28">
        <f>TRUNC(SUMIF(N437:N442, N436, J437:J442),0)</f>
        <v>0</v>
      </c>
      <c r="K443" s="25"/>
      <c r="L443" s="28">
        <f>F443+H443+J443</f>
        <v>0</v>
      </c>
      <c r="M443" s="22" t="s">
        <v>52</v>
      </c>
      <c r="N443" s="2" t="s">
        <v>92</v>
      </c>
      <c r="O443" s="2" t="s">
        <v>92</v>
      </c>
      <c r="P443" s="2" t="s">
        <v>52</v>
      </c>
      <c r="Q443" s="2" t="s">
        <v>52</v>
      </c>
      <c r="R443" s="2" t="s">
        <v>52</v>
      </c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2" t="s">
        <v>52</v>
      </c>
      <c r="AW443" s="2" t="s">
        <v>52</v>
      </c>
      <c r="AX443" s="2" t="s">
        <v>52</v>
      </c>
      <c r="AY443" s="2" t="s">
        <v>52</v>
      </c>
      <c r="AZ443" s="2" t="s">
        <v>52</v>
      </c>
    </row>
    <row r="444" spans="1:52" ht="30" customHeight="1" x14ac:dyDescent="0.3">
      <c r="A444" s="23"/>
      <c r="B444" s="23"/>
      <c r="C444" s="23"/>
      <c r="D444" s="23"/>
      <c r="E444" s="25"/>
      <c r="F444" s="28"/>
      <c r="G444" s="25"/>
      <c r="H444" s="28"/>
      <c r="I444" s="25"/>
      <c r="J444" s="28"/>
      <c r="K444" s="25"/>
      <c r="L444" s="28"/>
      <c r="M444" s="23"/>
    </row>
    <row r="445" spans="1:52" ht="30" customHeight="1" x14ac:dyDescent="0.3">
      <c r="A445" s="19" t="s">
        <v>1635</v>
      </c>
      <c r="B445" s="20"/>
      <c r="C445" s="20"/>
      <c r="D445" s="20"/>
      <c r="E445" s="24"/>
      <c r="F445" s="27"/>
      <c r="G445" s="24"/>
      <c r="H445" s="27"/>
      <c r="I445" s="24"/>
      <c r="J445" s="27"/>
      <c r="K445" s="24"/>
      <c r="L445" s="27"/>
      <c r="M445" s="21"/>
      <c r="N445" s="1" t="s">
        <v>334</v>
      </c>
    </row>
    <row r="446" spans="1:52" ht="30" customHeight="1" x14ac:dyDescent="0.3">
      <c r="A446" s="22" t="s">
        <v>1636</v>
      </c>
      <c r="B446" s="22" t="s">
        <v>1637</v>
      </c>
      <c r="C446" s="22" t="s">
        <v>748</v>
      </c>
      <c r="D446" s="23">
        <v>10.362</v>
      </c>
      <c r="E446" s="25">
        <f>단가대비표!O53</f>
        <v>0</v>
      </c>
      <c r="F446" s="28">
        <f>TRUNC(E446*D446,1)</f>
        <v>0</v>
      </c>
      <c r="G446" s="25">
        <f>단가대비표!P53</f>
        <v>0</v>
      </c>
      <c r="H446" s="28">
        <f>TRUNC(G446*D446,1)</f>
        <v>0</v>
      </c>
      <c r="I446" s="25">
        <f>단가대비표!V53</f>
        <v>0</v>
      </c>
      <c r="J446" s="28">
        <f>TRUNC(I446*D446,1)</f>
        <v>0</v>
      </c>
      <c r="K446" s="25">
        <f t="shared" ref="K446:L450" si="81">TRUNC(E446+G446+I446,1)</f>
        <v>0</v>
      </c>
      <c r="L446" s="28">
        <f t="shared" si="81"/>
        <v>0</v>
      </c>
      <c r="M446" s="22" t="s">
        <v>1638</v>
      </c>
      <c r="N446" s="2" t="s">
        <v>334</v>
      </c>
      <c r="O446" s="2" t="s">
        <v>1639</v>
      </c>
      <c r="P446" s="2" t="s">
        <v>64</v>
      </c>
      <c r="Q446" s="2" t="s">
        <v>64</v>
      </c>
      <c r="R446" s="2" t="s">
        <v>63</v>
      </c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2" t="s">
        <v>52</v>
      </c>
      <c r="AW446" s="2" t="s">
        <v>1640</v>
      </c>
      <c r="AX446" s="2" t="s">
        <v>52</v>
      </c>
      <c r="AY446" s="2" t="s">
        <v>52</v>
      </c>
      <c r="AZ446" s="2" t="s">
        <v>52</v>
      </c>
    </row>
    <row r="447" spans="1:52" ht="30" customHeight="1" x14ac:dyDescent="0.3">
      <c r="A447" s="22" t="s">
        <v>1366</v>
      </c>
      <c r="B447" s="22" t="s">
        <v>1367</v>
      </c>
      <c r="C447" s="22" t="s">
        <v>748</v>
      </c>
      <c r="D447" s="23">
        <v>9.42</v>
      </c>
      <c r="E447" s="25">
        <f>일위대가목록!E67</f>
        <v>0</v>
      </c>
      <c r="F447" s="28">
        <f>TRUNC(E447*D447,1)</f>
        <v>0</v>
      </c>
      <c r="G447" s="25">
        <f>일위대가목록!F67</f>
        <v>0</v>
      </c>
      <c r="H447" s="28">
        <f>TRUNC(G447*D447,1)</f>
        <v>0</v>
      </c>
      <c r="I447" s="25">
        <f>일위대가목록!G67</f>
        <v>0</v>
      </c>
      <c r="J447" s="28">
        <f>TRUNC(I447*D447,1)</f>
        <v>0</v>
      </c>
      <c r="K447" s="25">
        <f t="shared" si="81"/>
        <v>0</v>
      </c>
      <c r="L447" s="28">
        <f t="shared" si="81"/>
        <v>0</v>
      </c>
      <c r="M447" s="22" t="s">
        <v>1368</v>
      </c>
      <c r="N447" s="2" t="s">
        <v>334</v>
      </c>
      <c r="O447" s="2" t="s">
        <v>1369</v>
      </c>
      <c r="P447" s="2" t="s">
        <v>63</v>
      </c>
      <c r="Q447" s="2" t="s">
        <v>64</v>
      </c>
      <c r="R447" s="2" t="s">
        <v>64</v>
      </c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2" t="s">
        <v>52</v>
      </c>
      <c r="AW447" s="2" t="s">
        <v>1641</v>
      </c>
      <c r="AX447" s="2" t="s">
        <v>52</v>
      </c>
      <c r="AY447" s="2" t="s">
        <v>52</v>
      </c>
      <c r="AZ447" s="2" t="s">
        <v>52</v>
      </c>
    </row>
    <row r="448" spans="1:52" ht="30" customHeight="1" x14ac:dyDescent="0.3">
      <c r="A448" s="22" t="s">
        <v>755</v>
      </c>
      <c r="B448" s="22" t="s">
        <v>747</v>
      </c>
      <c r="C448" s="22" t="s">
        <v>748</v>
      </c>
      <c r="D448" s="23">
        <v>-0.8478</v>
      </c>
      <c r="E448" s="25">
        <f>단가대비표!O28</f>
        <v>0</v>
      </c>
      <c r="F448" s="28">
        <f>TRUNC(E448*D448,1)</f>
        <v>0</v>
      </c>
      <c r="G448" s="25">
        <f>단가대비표!P28</f>
        <v>0</v>
      </c>
      <c r="H448" s="28">
        <f>TRUNC(G448*D448,1)</f>
        <v>0</v>
      </c>
      <c r="I448" s="25">
        <f>단가대비표!V28</f>
        <v>0</v>
      </c>
      <c r="J448" s="28">
        <f>TRUNC(I448*D448,1)</f>
        <v>0</v>
      </c>
      <c r="K448" s="25">
        <f t="shared" si="81"/>
        <v>0</v>
      </c>
      <c r="L448" s="28">
        <f t="shared" si="81"/>
        <v>0</v>
      </c>
      <c r="M448" s="22" t="s">
        <v>756</v>
      </c>
      <c r="N448" s="2" t="s">
        <v>334</v>
      </c>
      <c r="O448" s="2" t="s">
        <v>757</v>
      </c>
      <c r="P448" s="2" t="s">
        <v>64</v>
      </c>
      <c r="Q448" s="2" t="s">
        <v>64</v>
      </c>
      <c r="R448" s="2" t="s">
        <v>63</v>
      </c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2" t="s">
        <v>52</v>
      </c>
      <c r="AW448" s="2" t="s">
        <v>1642</v>
      </c>
      <c r="AX448" s="2" t="s">
        <v>52</v>
      </c>
      <c r="AY448" s="2" t="s">
        <v>52</v>
      </c>
      <c r="AZ448" s="2" t="s">
        <v>52</v>
      </c>
    </row>
    <row r="449" spans="1:52" ht="30" customHeight="1" x14ac:dyDescent="0.3">
      <c r="A449" s="22" t="s">
        <v>1643</v>
      </c>
      <c r="B449" s="22" t="s">
        <v>1372</v>
      </c>
      <c r="C449" s="22" t="s">
        <v>82</v>
      </c>
      <c r="D449" s="23">
        <v>2</v>
      </c>
      <c r="E449" s="25">
        <f>일위대가목록!E118</f>
        <v>0</v>
      </c>
      <c r="F449" s="28">
        <f>TRUNC(E449*D449,1)</f>
        <v>0</v>
      </c>
      <c r="G449" s="25">
        <f>일위대가목록!F118</f>
        <v>0</v>
      </c>
      <c r="H449" s="28">
        <f>TRUNC(G449*D449,1)</f>
        <v>0</v>
      </c>
      <c r="I449" s="25">
        <f>일위대가목록!G118</f>
        <v>0</v>
      </c>
      <c r="J449" s="28">
        <f>TRUNC(I449*D449,1)</f>
        <v>0</v>
      </c>
      <c r="K449" s="25">
        <f t="shared" si="81"/>
        <v>0</v>
      </c>
      <c r="L449" s="28">
        <f t="shared" si="81"/>
        <v>0</v>
      </c>
      <c r="M449" s="22" t="s">
        <v>1644</v>
      </c>
      <c r="N449" s="2" t="s">
        <v>334</v>
      </c>
      <c r="O449" s="2" t="s">
        <v>1645</v>
      </c>
      <c r="P449" s="2" t="s">
        <v>63</v>
      </c>
      <c r="Q449" s="2" t="s">
        <v>64</v>
      </c>
      <c r="R449" s="2" t="s">
        <v>64</v>
      </c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2" t="s">
        <v>52</v>
      </c>
      <c r="AW449" s="2" t="s">
        <v>1646</v>
      </c>
      <c r="AX449" s="2" t="s">
        <v>52</v>
      </c>
      <c r="AY449" s="2" t="s">
        <v>52</v>
      </c>
      <c r="AZ449" s="2" t="s">
        <v>52</v>
      </c>
    </row>
    <row r="450" spans="1:52" ht="30" customHeight="1" x14ac:dyDescent="0.3">
      <c r="A450" s="22" t="s">
        <v>1647</v>
      </c>
      <c r="B450" s="22" t="s">
        <v>1648</v>
      </c>
      <c r="C450" s="22" t="s">
        <v>82</v>
      </c>
      <c r="D450" s="23">
        <v>1</v>
      </c>
      <c r="E450" s="25">
        <f>일위대가목록!E131</f>
        <v>0</v>
      </c>
      <c r="F450" s="28">
        <f>TRUNC(E450*D450,1)</f>
        <v>0</v>
      </c>
      <c r="G450" s="25">
        <f>일위대가목록!F131</f>
        <v>0</v>
      </c>
      <c r="H450" s="28">
        <f>TRUNC(G450*D450,1)</f>
        <v>0</v>
      </c>
      <c r="I450" s="25">
        <f>일위대가목록!G131</f>
        <v>0</v>
      </c>
      <c r="J450" s="28">
        <f>TRUNC(I450*D450,1)</f>
        <v>0</v>
      </c>
      <c r="K450" s="25">
        <f t="shared" si="81"/>
        <v>0</v>
      </c>
      <c r="L450" s="28">
        <f t="shared" si="81"/>
        <v>0</v>
      </c>
      <c r="M450" s="22" t="s">
        <v>1649</v>
      </c>
      <c r="N450" s="2" t="s">
        <v>334</v>
      </c>
      <c r="O450" s="2" t="s">
        <v>1650</v>
      </c>
      <c r="P450" s="2" t="s">
        <v>63</v>
      </c>
      <c r="Q450" s="2" t="s">
        <v>64</v>
      </c>
      <c r="R450" s="2" t="s">
        <v>64</v>
      </c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2" t="s">
        <v>52</v>
      </c>
      <c r="AW450" s="2" t="s">
        <v>1651</v>
      </c>
      <c r="AX450" s="2" t="s">
        <v>52</v>
      </c>
      <c r="AY450" s="2" t="s">
        <v>52</v>
      </c>
      <c r="AZ450" s="2" t="s">
        <v>52</v>
      </c>
    </row>
    <row r="451" spans="1:52" ht="30" customHeight="1" x14ac:dyDescent="0.3">
      <c r="A451" s="22" t="s">
        <v>885</v>
      </c>
      <c r="B451" s="22" t="s">
        <v>52</v>
      </c>
      <c r="C451" s="22" t="s">
        <v>52</v>
      </c>
      <c r="D451" s="23"/>
      <c r="E451" s="25"/>
      <c r="F451" s="28">
        <f>TRUNC(SUMIF(N446:N450, N445, F446:F450),0)</f>
        <v>0</v>
      </c>
      <c r="G451" s="25"/>
      <c r="H451" s="28">
        <f>TRUNC(SUMIF(N446:N450, N445, H446:H450),0)</f>
        <v>0</v>
      </c>
      <c r="I451" s="25"/>
      <c r="J451" s="28">
        <f>TRUNC(SUMIF(N446:N450, N445, J446:J450),0)</f>
        <v>0</v>
      </c>
      <c r="K451" s="25"/>
      <c r="L451" s="28">
        <f>F451+H451+J451</f>
        <v>0</v>
      </c>
      <c r="M451" s="22" t="s">
        <v>52</v>
      </c>
      <c r="N451" s="2" t="s">
        <v>92</v>
      </c>
      <c r="O451" s="2" t="s">
        <v>92</v>
      </c>
      <c r="P451" s="2" t="s">
        <v>52</v>
      </c>
      <c r="Q451" s="2" t="s">
        <v>52</v>
      </c>
      <c r="R451" s="2" t="s">
        <v>52</v>
      </c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2" t="s">
        <v>52</v>
      </c>
      <c r="AW451" s="2" t="s">
        <v>52</v>
      </c>
      <c r="AX451" s="2" t="s">
        <v>52</v>
      </c>
      <c r="AY451" s="2" t="s">
        <v>52</v>
      </c>
      <c r="AZ451" s="2" t="s">
        <v>52</v>
      </c>
    </row>
    <row r="452" spans="1:52" ht="30" customHeight="1" x14ac:dyDescent="0.3">
      <c r="A452" s="23"/>
      <c r="B452" s="23"/>
      <c r="C452" s="23"/>
      <c r="D452" s="23"/>
      <c r="E452" s="25"/>
      <c r="F452" s="28"/>
      <c r="G452" s="25"/>
      <c r="H452" s="28"/>
      <c r="I452" s="25"/>
      <c r="J452" s="28"/>
      <c r="K452" s="25"/>
      <c r="L452" s="28"/>
      <c r="M452" s="23"/>
    </row>
    <row r="453" spans="1:52" ht="30" customHeight="1" x14ac:dyDescent="0.3">
      <c r="A453" s="19" t="s">
        <v>1652</v>
      </c>
      <c r="B453" s="20"/>
      <c r="C453" s="20"/>
      <c r="D453" s="20"/>
      <c r="E453" s="24"/>
      <c r="F453" s="27"/>
      <c r="G453" s="24"/>
      <c r="H453" s="27"/>
      <c r="I453" s="24"/>
      <c r="J453" s="27"/>
      <c r="K453" s="24"/>
      <c r="L453" s="27"/>
      <c r="M453" s="21"/>
      <c r="N453" s="1" t="s">
        <v>339</v>
      </c>
    </row>
    <row r="454" spans="1:52" ht="30" customHeight="1" x14ac:dyDescent="0.3">
      <c r="A454" s="22" t="s">
        <v>1653</v>
      </c>
      <c r="B454" s="22" t="s">
        <v>1654</v>
      </c>
      <c r="C454" s="22" t="s">
        <v>748</v>
      </c>
      <c r="D454" s="23">
        <v>13.816000000000001</v>
      </c>
      <c r="E454" s="25">
        <f>단가대비표!O49</f>
        <v>0</v>
      </c>
      <c r="F454" s="28">
        <f>TRUNC(E454*D454,1)</f>
        <v>0</v>
      </c>
      <c r="G454" s="25">
        <f>단가대비표!P49</f>
        <v>0</v>
      </c>
      <c r="H454" s="28">
        <f>TRUNC(G454*D454,1)</f>
        <v>0</v>
      </c>
      <c r="I454" s="25">
        <f>단가대비표!V49</f>
        <v>0</v>
      </c>
      <c r="J454" s="28">
        <f>TRUNC(I454*D454,1)</f>
        <v>0</v>
      </c>
      <c r="K454" s="25">
        <f t="shared" ref="K454:L458" si="82">TRUNC(E454+G454+I454,1)</f>
        <v>0</v>
      </c>
      <c r="L454" s="28">
        <f t="shared" si="82"/>
        <v>0</v>
      </c>
      <c r="M454" s="22" t="s">
        <v>1655</v>
      </c>
      <c r="N454" s="2" t="s">
        <v>339</v>
      </c>
      <c r="O454" s="2" t="s">
        <v>1656</v>
      </c>
      <c r="P454" s="2" t="s">
        <v>64</v>
      </c>
      <c r="Q454" s="2" t="s">
        <v>64</v>
      </c>
      <c r="R454" s="2" t="s">
        <v>63</v>
      </c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2" t="s">
        <v>52</v>
      </c>
      <c r="AW454" s="2" t="s">
        <v>1657</v>
      </c>
      <c r="AX454" s="2" t="s">
        <v>52</v>
      </c>
      <c r="AY454" s="2" t="s">
        <v>52</v>
      </c>
      <c r="AZ454" s="2" t="s">
        <v>52</v>
      </c>
    </row>
    <row r="455" spans="1:52" ht="30" customHeight="1" x14ac:dyDescent="0.3">
      <c r="A455" s="22" t="s">
        <v>1366</v>
      </c>
      <c r="B455" s="22" t="s">
        <v>1367</v>
      </c>
      <c r="C455" s="22" t="s">
        <v>748</v>
      </c>
      <c r="D455" s="23">
        <v>12.56</v>
      </c>
      <c r="E455" s="25">
        <f>일위대가목록!E67</f>
        <v>0</v>
      </c>
      <c r="F455" s="28">
        <f>TRUNC(E455*D455,1)</f>
        <v>0</v>
      </c>
      <c r="G455" s="25">
        <f>일위대가목록!F67</f>
        <v>0</v>
      </c>
      <c r="H455" s="28">
        <f>TRUNC(G455*D455,1)</f>
        <v>0</v>
      </c>
      <c r="I455" s="25">
        <f>일위대가목록!G67</f>
        <v>0</v>
      </c>
      <c r="J455" s="28">
        <f>TRUNC(I455*D455,1)</f>
        <v>0</v>
      </c>
      <c r="K455" s="25">
        <f t="shared" si="82"/>
        <v>0</v>
      </c>
      <c r="L455" s="28">
        <f t="shared" si="82"/>
        <v>0</v>
      </c>
      <c r="M455" s="22" t="s">
        <v>1368</v>
      </c>
      <c r="N455" s="2" t="s">
        <v>339</v>
      </c>
      <c r="O455" s="2" t="s">
        <v>1369</v>
      </c>
      <c r="P455" s="2" t="s">
        <v>63</v>
      </c>
      <c r="Q455" s="2" t="s">
        <v>64</v>
      </c>
      <c r="R455" s="2" t="s">
        <v>64</v>
      </c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2" t="s">
        <v>52</v>
      </c>
      <c r="AW455" s="2" t="s">
        <v>1658</v>
      </c>
      <c r="AX455" s="2" t="s">
        <v>52</v>
      </c>
      <c r="AY455" s="2" t="s">
        <v>52</v>
      </c>
      <c r="AZ455" s="2" t="s">
        <v>52</v>
      </c>
    </row>
    <row r="456" spans="1:52" ht="30" customHeight="1" x14ac:dyDescent="0.3">
      <c r="A456" s="22" t="s">
        <v>755</v>
      </c>
      <c r="B456" s="22" t="s">
        <v>747</v>
      </c>
      <c r="C456" s="22" t="s">
        <v>748</v>
      </c>
      <c r="D456" s="23">
        <v>-1.1304000000000001</v>
      </c>
      <c r="E456" s="25">
        <f>단가대비표!O28</f>
        <v>0</v>
      </c>
      <c r="F456" s="28">
        <f>TRUNC(E456*D456,1)</f>
        <v>0</v>
      </c>
      <c r="G456" s="25">
        <f>단가대비표!P28</f>
        <v>0</v>
      </c>
      <c r="H456" s="28">
        <f>TRUNC(G456*D456,1)</f>
        <v>0</v>
      </c>
      <c r="I456" s="25">
        <f>단가대비표!V28</f>
        <v>0</v>
      </c>
      <c r="J456" s="28">
        <f>TRUNC(I456*D456,1)</f>
        <v>0</v>
      </c>
      <c r="K456" s="25">
        <f t="shared" si="82"/>
        <v>0</v>
      </c>
      <c r="L456" s="28">
        <f t="shared" si="82"/>
        <v>0</v>
      </c>
      <c r="M456" s="22" t="s">
        <v>756</v>
      </c>
      <c r="N456" s="2" t="s">
        <v>339</v>
      </c>
      <c r="O456" s="2" t="s">
        <v>757</v>
      </c>
      <c r="P456" s="2" t="s">
        <v>64</v>
      </c>
      <c r="Q456" s="2" t="s">
        <v>64</v>
      </c>
      <c r="R456" s="2" t="s">
        <v>63</v>
      </c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2" t="s">
        <v>52</v>
      </c>
      <c r="AW456" s="2" t="s">
        <v>1659</v>
      </c>
      <c r="AX456" s="2" t="s">
        <v>52</v>
      </c>
      <c r="AY456" s="2" t="s">
        <v>52</v>
      </c>
      <c r="AZ456" s="2" t="s">
        <v>52</v>
      </c>
    </row>
    <row r="457" spans="1:52" ht="30" customHeight="1" x14ac:dyDescent="0.3">
      <c r="A457" s="22" t="s">
        <v>1643</v>
      </c>
      <c r="B457" s="22" t="s">
        <v>1372</v>
      </c>
      <c r="C457" s="22" t="s">
        <v>82</v>
      </c>
      <c r="D457" s="23">
        <v>2</v>
      </c>
      <c r="E457" s="25">
        <f>일위대가목록!E118</f>
        <v>0</v>
      </c>
      <c r="F457" s="28">
        <f>TRUNC(E457*D457,1)</f>
        <v>0</v>
      </c>
      <c r="G457" s="25">
        <f>일위대가목록!F118</f>
        <v>0</v>
      </c>
      <c r="H457" s="28">
        <f>TRUNC(G457*D457,1)</f>
        <v>0</v>
      </c>
      <c r="I457" s="25">
        <f>일위대가목록!G118</f>
        <v>0</v>
      </c>
      <c r="J457" s="28">
        <f>TRUNC(I457*D457,1)</f>
        <v>0</v>
      </c>
      <c r="K457" s="25">
        <f t="shared" si="82"/>
        <v>0</v>
      </c>
      <c r="L457" s="28">
        <f t="shared" si="82"/>
        <v>0</v>
      </c>
      <c r="M457" s="22" t="s">
        <v>1644</v>
      </c>
      <c r="N457" s="2" t="s">
        <v>339</v>
      </c>
      <c r="O457" s="2" t="s">
        <v>1645</v>
      </c>
      <c r="P457" s="2" t="s">
        <v>63</v>
      </c>
      <c r="Q457" s="2" t="s">
        <v>64</v>
      </c>
      <c r="R457" s="2" t="s">
        <v>64</v>
      </c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2" t="s">
        <v>52</v>
      </c>
      <c r="AW457" s="2" t="s">
        <v>1660</v>
      </c>
      <c r="AX457" s="2" t="s">
        <v>52</v>
      </c>
      <c r="AY457" s="2" t="s">
        <v>52</v>
      </c>
      <c r="AZ457" s="2" t="s">
        <v>52</v>
      </c>
    </row>
    <row r="458" spans="1:52" ht="30" customHeight="1" x14ac:dyDescent="0.3">
      <c r="A458" s="22" t="s">
        <v>1647</v>
      </c>
      <c r="B458" s="22" t="s">
        <v>1648</v>
      </c>
      <c r="C458" s="22" t="s">
        <v>82</v>
      </c>
      <c r="D458" s="23">
        <v>1</v>
      </c>
      <c r="E458" s="25">
        <f>일위대가목록!E131</f>
        <v>0</v>
      </c>
      <c r="F458" s="28">
        <f>TRUNC(E458*D458,1)</f>
        <v>0</v>
      </c>
      <c r="G458" s="25">
        <f>일위대가목록!F131</f>
        <v>0</v>
      </c>
      <c r="H458" s="28">
        <f>TRUNC(G458*D458,1)</f>
        <v>0</v>
      </c>
      <c r="I458" s="25">
        <f>일위대가목록!G131</f>
        <v>0</v>
      </c>
      <c r="J458" s="28">
        <f>TRUNC(I458*D458,1)</f>
        <v>0</v>
      </c>
      <c r="K458" s="25">
        <f t="shared" si="82"/>
        <v>0</v>
      </c>
      <c r="L458" s="28">
        <f t="shared" si="82"/>
        <v>0</v>
      </c>
      <c r="M458" s="22" t="s">
        <v>1649</v>
      </c>
      <c r="N458" s="2" t="s">
        <v>339</v>
      </c>
      <c r="O458" s="2" t="s">
        <v>1650</v>
      </c>
      <c r="P458" s="2" t="s">
        <v>63</v>
      </c>
      <c r="Q458" s="2" t="s">
        <v>64</v>
      </c>
      <c r="R458" s="2" t="s">
        <v>64</v>
      </c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2" t="s">
        <v>52</v>
      </c>
      <c r="AW458" s="2" t="s">
        <v>1661</v>
      </c>
      <c r="AX458" s="2" t="s">
        <v>52</v>
      </c>
      <c r="AY458" s="2" t="s">
        <v>52</v>
      </c>
      <c r="AZ458" s="2" t="s">
        <v>52</v>
      </c>
    </row>
    <row r="459" spans="1:52" ht="30" customHeight="1" x14ac:dyDescent="0.3">
      <c r="A459" s="22" t="s">
        <v>885</v>
      </c>
      <c r="B459" s="22" t="s">
        <v>52</v>
      </c>
      <c r="C459" s="22" t="s">
        <v>52</v>
      </c>
      <c r="D459" s="23"/>
      <c r="E459" s="25"/>
      <c r="F459" s="28">
        <f>TRUNC(SUMIF(N454:N458, N453, F454:F458),0)</f>
        <v>0</v>
      </c>
      <c r="G459" s="25"/>
      <c r="H459" s="28">
        <f>TRUNC(SUMIF(N454:N458, N453, H454:H458),0)</f>
        <v>0</v>
      </c>
      <c r="I459" s="25"/>
      <c r="J459" s="28">
        <f>TRUNC(SUMIF(N454:N458, N453, J454:J458),0)</f>
        <v>0</v>
      </c>
      <c r="K459" s="25"/>
      <c r="L459" s="28">
        <f>F459+H459+J459</f>
        <v>0</v>
      </c>
      <c r="M459" s="22" t="s">
        <v>52</v>
      </c>
      <c r="N459" s="2" t="s">
        <v>92</v>
      </c>
      <c r="O459" s="2" t="s">
        <v>92</v>
      </c>
      <c r="P459" s="2" t="s">
        <v>52</v>
      </c>
      <c r="Q459" s="2" t="s">
        <v>52</v>
      </c>
      <c r="R459" s="2" t="s">
        <v>52</v>
      </c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2" t="s">
        <v>52</v>
      </c>
      <c r="AW459" s="2" t="s">
        <v>52</v>
      </c>
      <c r="AX459" s="2" t="s">
        <v>52</v>
      </c>
      <c r="AY459" s="2" t="s">
        <v>52</v>
      </c>
      <c r="AZ459" s="2" t="s">
        <v>52</v>
      </c>
    </row>
    <row r="460" spans="1:52" ht="30" customHeight="1" x14ac:dyDescent="0.3">
      <c r="A460" s="23"/>
      <c r="B460" s="23"/>
      <c r="C460" s="23"/>
      <c r="D460" s="23"/>
      <c r="E460" s="25"/>
      <c r="F460" s="28"/>
      <c r="G460" s="25"/>
      <c r="H460" s="28"/>
      <c r="I460" s="25"/>
      <c r="J460" s="28"/>
      <c r="K460" s="25"/>
      <c r="L460" s="28"/>
      <c r="M460" s="23"/>
    </row>
    <row r="461" spans="1:52" ht="30" customHeight="1" x14ac:dyDescent="0.3">
      <c r="A461" s="19" t="s">
        <v>1662</v>
      </c>
      <c r="B461" s="20"/>
      <c r="C461" s="20"/>
      <c r="D461" s="20"/>
      <c r="E461" s="24"/>
      <c r="F461" s="27"/>
      <c r="G461" s="24"/>
      <c r="H461" s="27"/>
      <c r="I461" s="24"/>
      <c r="J461" s="27"/>
      <c r="K461" s="24"/>
      <c r="L461" s="27"/>
      <c r="M461" s="21"/>
      <c r="N461" s="1" t="s">
        <v>1663</v>
      </c>
    </row>
    <row r="462" spans="1:52" ht="30" customHeight="1" x14ac:dyDescent="0.3">
      <c r="A462" s="22" t="s">
        <v>1636</v>
      </c>
      <c r="B462" s="22" t="s">
        <v>1637</v>
      </c>
      <c r="C462" s="22" t="s">
        <v>748</v>
      </c>
      <c r="D462" s="23">
        <v>10.362</v>
      </c>
      <c r="E462" s="25">
        <f>단가대비표!O53</f>
        <v>0</v>
      </c>
      <c r="F462" s="28">
        <f t="shared" ref="F462:F467" si="83">TRUNC(E462*D462,1)</f>
        <v>0</v>
      </c>
      <c r="G462" s="25">
        <f>단가대비표!P53</f>
        <v>0</v>
      </c>
      <c r="H462" s="28">
        <f t="shared" ref="H462:H467" si="84">TRUNC(G462*D462,1)</f>
        <v>0</v>
      </c>
      <c r="I462" s="25">
        <f>단가대비표!V53</f>
        <v>0</v>
      </c>
      <c r="J462" s="28">
        <f t="shared" ref="J462:J467" si="85">TRUNC(I462*D462,1)</f>
        <v>0</v>
      </c>
      <c r="K462" s="25">
        <f t="shared" ref="K462:L467" si="86">TRUNC(E462+G462+I462,1)</f>
        <v>0</v>
      </c>
      <c r="L462" s="28">
        <f t="shared" si="86"/>
        <v>0</v>
      </c>
      <c r="M462" s="22" t="s">
        <v>1638</v>
      </c>
      <c r="N462" s="2" t="s">
        <v>1663</v>
      </c>
      <c r="O462" s="2" t="s">
        <v>1639</v>
      </c>
      <c r="P462" s="2" t="s">
        <v>64</v>
      </c>
      <c r="Q462" s="2" t="s">
        <v>64</v>
      </c>
      <c r="R462" s="2" t="s">
        <v>63</v>
      </c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2" t="s">
        <v>52</v>
      </c>
      <c r="AW462" s="2" t="s">
        <v>1667</v>
      </c>
      <c r="AX462" s="2" t="s">
        <v>52</v>
      </c>
      <c r="AY462" s="2" t="s">
        <v>52</v>
      </c>
      <c r="AZ462" s="2" t="s">
        <v>52</v>
      </c>
    </row>
    <row r="463" spans="1:52" ht="30" customHeight="1" x14ac:dyDescent="0.3">
      <c r="A463" s="22" t="s">
        <v>1366</v>
      </c>
      <c r="B463" s="22" t="s">
        <v>1367</v>
      </c>
      <c r="C463" s="22" t="s">
        <v>748</v>
      </c>
      <c r="D463" s="23">
        <v>9.42</v>
      </c>
      <c r="E463" s="25">
        <f>일위대가목록!E67</f>
        <v>0</v>
      </c>
      <c r="F463" s="28">
        <f t="shared" si="83"/>
        <v>0</v>
      </c>
      <c r="G463" s="25">
        <f>일위대가목록!F67</f>
        <v>0</v>
      </c>
      <c r="H463" s="28">
        <f t="shared" si="84"/>
        <v>0</v>
      </c>
      <c r="I463" s="25">
        <f>일위대가목록!G67</f>
        <v>0</v>
      </c>
      <c r="J463" s="28">
        <f t="shared" si="85"/>
        <v>0</v>
      </c>
      <c r="K463" s="25">
        <f t="shared" si="86"/>
        <v>0</v>
      </c>
      <c r="L463" s="28">
        <f t="shared" si="86"/>
        <v>0</v>
      </c>
      <c r="M463" s="22" t="s">
        <v>1368</v>
      </c>
      <c r="N463" s="2" t="s">
        <v>1663</v>
      </c>
      <c r="O463" s="2" t="s">
        <v>1369</v>
      </c>
      <c r="P463" s="2" t="s">
        <v>63</v>
      </c>
      <c r="Q463" s="2" t="s">
        <v>64</v>
      </c>
      <c r="R463" s="2" t="s">
        <v>64</v>
      </c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2" t="s">
        <v>52</v>
      </c>
      <c r="AW463" s="2" t="s">
        <v>1668</v>
      </c>
      <c r="AX463" s="2" t="s">
        <v>52</v>
      </c>
      <c r="AY463" s="2" t="s">
        <v>52</v>
      </c>
      <c r="AZ463" s="2" t="s">
        <v>52</v>
      </c>
    </row>
    <row r="464" spans="1:52" ht="30" customHeight="1" x14ac:dyDescent="0.3">
      <c r="A464" s="22" t="s">
        <v>755</v>
      </c>
      <c r="B464" s="22" t="s">
        <v>747</v>
      </c>
      <c r="C464" s="22" t="s">
        <v>748</v>
      </c>
      <c r="D464" s="23">
        <v>-0.8478</v>
      </c>
      <c r="E464" s="25">
        <f>단가대비표!O28</f>
        <v>0</v>
      </c>
      <c r="F464" s="28">
        <f t="shared" si="83"/>
        <v>0</v>
      </c>
      <c r="G464" s="25">
        <f>단가대비표!P28</f>
        <v>0</v>
      </c>
      <c r="H464" s="28">
        <f t="shared" si="84"/>
        <v>0</v>
      </c>
      <c r="I464" s="25">
        <f>단가대비표!V28</f>
        <v>0</v>
      </c>
      <c r="J464" s="28">
        <f t="shared" si="85"/>
        <v>0</v>
      </c>
      <c r="K464" s="25">
        <f t="shared" si="86"/>
        <v>0</v>
      </c>
      <c r="L464" s="28">
        <f t="shared" si="86"/>
        <v>0</v>
      </c>
      <c r="M464" s="22" t="s">
        <v>756</v>
      </c>
      <c r="N464" s="2" t="s">
        <v>1663</v>
      </c>
      <c r="O464" s="2" t="s">
        <v>757</v>
      </c>
      <c r="P464" s="2" t="s">
        <v>64</v>
      </c>
      <c r="Q464" s="2" t="s">
        <v>64</v>
      </c>
      <c r="R464" s="2" t="s">
        <v>63</v>
      </c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2" t="s">
        <v>52</v>
      </c>
      <c r="AW464" s="2" t="s">
        <v>1669</v>
      </c>
      <c r="AX464" s="2" t="s">
        <v>52</v>
      </c>
      <c r="AY464" s="2" t="s">
        <v>52</v>
      </c>
      <c r="AZ464" s="2" t="s">
        <v>52</v>
      </c>
    </row>
    <row r="465" spans="1:52" ht="30" customHeight="1" x14ac:dyDescent="0.3">
      <c r="A465" s="22" t="s">
        <v>1643</v>
      </c>
      <c r="B465" s="22" t="s">
        <v>1372</v>
      </c>
      <c r="C465" s="22" t="s">
        <v>82</v>
      </c>
      <c r="D465" s="23">
        <v>2</v>
      </c>
      <c r="E465" s="25">
        <f>일위대가목록!E118</f>
        <v>0</v>
      </c>
      <c r="F465" s="28">
        <f t="shared" si="83"/>
        <v>0</v>
      </c>
      <c r="G465" s="25">
        <f>일위대가목록!F118</f>
        <v>0</v>
      </c>
      <c r="H465" s="28">
        <f t="shared" si="84"/>
        <v>0</v>
      </c>
      <c r="I465" s="25">
        <f>일위대가목록!G118</f>
        <v>0</v>
      </c>
      <c r="J465" s="28">
        <f t="shared" si="85"/>
        <v>0</v>
      </c>
      <c r="K465" s="25">
        <f t="shared" si="86"/>
        <v>0</v>
      </c>
      <c r="L465" s="28">
        <f t="shared" si="86"/>
        <v>0</v>
      </c>
      <c r="M465" s="22" t="s">
        <v>1644</v>
      </c>
      <c r="N465" s="2" t="s">
        <v>1663</v>
      </c>
      <c r="O465" s="2" t="s">
        <v>1645</v>
      </c>
      <c r="P465" s="2" t="s">
        <v>63</v>
      </c>
      <c r="Q465" s="2" t="s">
        <v>64</v>
      </c>
      <c r="R465" s="2" t="s">
        <v>64</v>
      </c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2" t="s">
        <v>52</v>
      </c>
      <c r="AW465" s="2" t="s">
        <v>1670</v>
      </c>
      <c r="AX465" s="2" t="s">
        <v>52</v>
      </c>
      <c r="AY465" s="2" t="s">
        <v>52</v>
      </c>
      <c r="AZ465" s="2" t="s">
        <v>52</v>
      </c>
    </row>
    <row r="466" spans="1:52" ht="30" customHeight="1" x14ac:dyDescent="0.3">
      <c r="A466" s="22" t="s">
        <v>1647</v>
      </c>
      <c r="B466" s="22" t="s">
        <v>1648</v>
      </c>
      <c r="C466" s="22" t="s">
        <v>82</v>
      </c>
      <c r="D466" s="23">
        <v>1</v>
      </c>
      <c r="E466" s="25">
        <f>일위대가목록!E131</f>
        <v>0</v>
      </c>
      <c r="F466" s="28">
        <f t="shared" si="83"/>
        <v>0</v>
      </c>
      <c r="G466" s="25">
        <f>일위대가목록!F131</f>
        <v>0</v>
      </c>
      <c r="H466" s="28">
        <f t="shared" si="84"/>
        <v>0</v>
      </c>
      <c r="I466" s="25">
        <f>일위대가목록!G131</f>
        <v>0</v>
      </c>
      <c r="J466" s="28">
        <f t="shared" si="85"/>
        <v>0</v>
      </c>
      <c r="K466" s="25">
        <f t="shared" si="86"/>
        <v>0</v>
      </c>
      <c r="L466" s="28">
        <f t="shared" si="86"/>
        <v>0</v>
      </c>
      <c r="M466" s="22" t="s">
        <v>1649</v>
      </c>
      <c r="N466" s="2" t="s">
        <v>1663</v>
      </c>
      <c r="O466" s="2" t="s">
        <v>1650</v>
      </c>
      <c r="P466" s="2" t="s">
        <v>63</v>
      </c>
      <c r="Q466" s="2" t="s">
        <v>64</v>
      </c>
      <c r="R466" s="2" t="s">
        <v>64</v>
      </c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2" t="s">
        <v>52</v>
      </c>
      <c r="AW466" s="2" t="s">
        <v>1671</v>
      </c>
      <c r="AX466" s="2" t="s">
        <v>52</v>
      </c>
      <c r="AY466" s="2" t="s">
        <v>52</v>
      </c>
      <c r="AZ466" s="2" t="s">
        <v>52</v>
      </c>
    </row>
    <row r="467" spans="1:52" ht="30" customHeight="1" x14ac:dyDescent="0.3">
      <c r="A467" s="22" t="s">
        <v>1672</v>
      </c>
      <c r="B467" s="22" t="s">
        <v>1673</v>
      </c>
      <c r="C467" s="22" t="s">
        <v>60</v>
      </c>
      <c r="D467" s="23">
        <v>3.2222</v>
      </c>
      <c r="E467" s="25">
        <f>일위대가목록!E198</f>
        <v>0</v>
      </c>
      <c r="F467" s="28">
        <f t="shared" si="83"/>
        <v>0</v>
      </c>
      <c r="G467" s="25">
        <f>일위대가목록!F198</f>
        <v>0</v>
      </c>
      <c r="H467" s="28">
        <f t="shared" si="84"/>
        <v>0</v>
      </c>
      <c r="I467" s="25">
        <f>일위대가목록!G198</f>
        <v>0</v>
      </c>
      <c r="J467" s="28">
        <f t="shared" si="85"/>
        <v>0</v>
      </c>
      <c r="K467" s="25">
        <f t="shared" si="86"/>
        <v>0</v>
      </c>
      <c r="L467" s="28">
        <f t="shared" si="86"/>
        <v>0</v>
      </c>
      <c r="M467" s="22" t="s">
        <v>1674</v>
      </c>
      <c r="N467" s="2" t="s">
        <v>1663</v>
      </c>
      <c r="O467" s="2" t="s">
        <v>1675</v>
      </c>
      <c r="P467" s="2" t="s">
        <v>63</v>
      </c>
      <c r="Q467" s="2" t="s">
        <v>64</v>
      </c>
      <c r="R467" s="2" t="s">
        <v>64</v>
      </c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2" t="s">
        <v>52</v>
      </c>
      <c r="AW467" s="2" t="s">
        <v>1676</v>
      </c>
      <c r="AX467" s="2" t="s">
        <v>52</v>
      </c>
      <c r="AY467" s="2" t="s">
        <v>52</v>
      </c>
      <c r="AZ467" s="2" t="s">
        <v>52</v>
      </c>
    </row>
    <row r="468" spans="1:52" ht="30" customHeight="1" x14ac:dyDescent="0.3">
      <c r="A468" s="22" t="s">
        <v>885</v>
      </c>
      <c r="B468" s="22" t="s">
        <v>52</v>
      </c>
      <c r="C468" s="22" t="s">
        <v>52</v>
      </c>
      <c r="D468" s="23"/>
      <c r="E468" s="25"/>
      <c r="F468" s="28">
        <f>TRUNC(SUMIF(N462:N467, N461, F462:F467),0)</f>
        <v>0</v>
      </c>
      <c r="G468" s="25"/>
      <c r="H468" s="28">
        <f>TRUNC(SUMIF(N462:N467, N461, H462:H467),0)</f>
        <v>0</v>
      </c>
      <c r="I468" s="25"/>
      <c r="J468" s="28">
        <f>TRUNC(SUMIF(N462:N467, N461, J462:J467),0)</f>
        <v>0</v>
      </c>
      <c r="K468" s="25"/>
      <c r="L468" s="28">
        <f>F468+H468+J468</f>
        <v>0</v>
      </c>
      <c r="M468" s="22" t="s">
        <v>52</v>
      </c>
      <c r="N468" s="2" t="s">
        <v>92</v>
      </c>
      <c r="O468" s="2" t="s">
        <v>92</v>
      </c>
      <c r="P468" s="2" t="s">
        <v>52</v>
      </c>
      <c r="Q468" s="2" t="s">
        <v>52</v>
      </c>
      <c r="R468" s="2" t="s">
        <v>52</v>
      </c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2" t="s">
        <v>52</v>
      </c>
      <c r="AW468" s="2" t="s">
        <v>52</v>
      </c>
      <c r="AX468" s="2" t="s">
        <v>52</v>
      </c>
      <c r="AY468" s="2" t="s">
        <v>52</v>
      </c>
      <c r="AZ468" s="2" t="s">
        <v>52</v>
      </c>
    </row>
    <row r="469" spans="1:52" ht="30" customHeight="1" x14ac:dyDescent="0.3">
      <c r="A469" s="23"/>
      <c r="B469" s="23"/>
      <c r="C469" s="23"/>
      <c r="D469" s="23"/>
      <c r="E469" s="25"/>
      <c r="F469" s="28"/>
      <c r="G469" s="25"/>
      <c r="H469" s="28"/>
      <c r="I469" s="25"/>
      <c r="J469" s="28"/>
      <c r="K469" s="25"/>
      <c r="L469" s="28"/>
      <c r="M469" s="23"/>
    </row>
    <row r="470" spans="1:52" ht="30" customHeight="1" x14ac:dyDescent="0.3">
      <c r="A470" s="19" t="s">
        <v>1677</v>
      </c>
      <c r="B470" s="20"/>
      <c r="C470" s="20"/>
      <c r="D470" s="20"/>
      <c r="E470" s="24"/>
      <c r="F470" s="27"/>
      <c r="G470" s="24"/>
      <c r="H470" s="27"/>
      <c r="I470" s="24"/>
      <c r="J470" s="27"/>
      <c r="K470" s="24"/>
      <c r="L470" s="27"/>
      <c r="M470" s="21"/>
      <c r="N470" s="1" t="s">
        <v>1678</v>
      </c>
    </row>
    <row r="471" spans="1:52" ht="30" customHeight="1" x14ac:dyDescent="0.3">
      <c r="A471" s="22" t="s">
        <v>1681</v>
      </c>
      <c r="B471" s="22" t="s">
        <v>1682</v>
      </c>
      <c r="C471" s="22" t="s">
        <v>363</v>
      </c>
      <c r="D471" s="23">
        <v>1</v>
      </c>
      <c r="E471" s="25">
        <f>단가대비표!O62</f>
        <v>0</v>
      </c>
      <c r="F471" s="28">
        <f>TRUNC(E471*D471,1)</f>
        <v>0</v>
      </c>
      <c r="G471" s="25">
        <f>단가대비표!P62</f>
        <v>0</v>
      </c>
      <c r="H471" s="28">
        <f>TRUNC(G471*D471,1)</f>
        <v>0</v>
      </c>
      <c r="I471" s="25">
        <f>단가대비표!V62</f>
        <v>0</v>
      </c>
      <c r="J471" s="28">
        <f>TRUNC(I471*D471,1)</f>
        <v>0</v>
      </c>
      <c r="K471" s="25">
        <f>TRUNC(E471+G471+I471,1)</f>
        <v>0</v>
      </c>
      <c r="L471" s="28">
        <f>TRUNC(F471+H471+J471,1)</f>
        <v>0</v>
      </c>
      <c r="M471" s="22" t="s">
        <v>1683</v>
      </c>
      <c r="N471" s="2" t="s">
        <v>1678</v>
      </c>
      <c r="O471" s="2" t="s">
        <v>1684</v>
      </c>
      <c r="P471" s="2" t="s">
        <v>64</v>
      </c>
      <c r="Q471" s="2" t="s">
        <v>64</v>
      </c>
      <c r="R471" s="2" t="s">
        <v>63</v>
      </c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2" t="s">
        <v>52</v>
      </c>
      <c r="AW471" s="2" t="s">
        <v>1685</v>
      </c>
      <c r="AX471" s="2" t="s">
        <v>52</v>
      </c>
      <c r="AY471" s="2" t="s">
        <v>52</v>
      </c>
      <c r="AZ471" s="2" t="s">
        <v>52</v>
      </c>
    </row>
    <row r="472" spans="1:52" ht="30" customHeight="1" x14ac:dyDescent="0.3">
      <c r="A472" s="22" t="s">
        <v>1686</v>
      </c>
      <c r="B472" s="22" t="s">
        <v>52</v>
      </c>
      <c r="C472" s="22" t="s">
        <v>500</v>
      </c>
      <c r="D472" s="23">
        <v>1</v>
      </c>
      <c r="E472" s="25">
        <f>일위대가목록!E190</f>
        <v>0</v>
      </c>
      <c r="F472" s="28">
        <f>TRUNC(E472*D472,1)</f>
        <v>0</v>
      </c>
      <c r="G472" s="25">
        <f>일위대가목록!F190</f>
        <v>0</v>
      </c>
      <c r="H472" s="28">
        <f>TRUNC(G472*D472,1)</f>
        <v>0</v>
      </c>
      <c r="I472" s="25">
        <f>일위대가목록!G190</f>
        <v>0</v>
      </c>
      <c r="J472" s="28">
        <f>TRUNC(I472*D472,1)</f>
        <v>0</v>
      </c>
      <c r="K472" s="25">
        <f>TRUNC(E472+G472+I472,1)</f>
        <v>0</v>
      </c>
      <c r="L472" s="28">
        <f>TRUNC(F472+H472+J472,1)</f>
        <v>0</v>
      </c>
      <c r="M472" s="22" t="s">
        <v>1687</v>
      </c>
      <c r="N472" s="2" t="s">
        <v>1678</v>
      </c>
      <c r="O472" s="2" t="s">
        <v>1688</v>
      </c>
      <c r="P472" s="2" t="s">
        <v>63</v>
      </c>
      <c r="Q472" s="2" t="s">
        <v>64</v>
      </c>
      <c r="R472" s="2" t="s">
        <v>64</v>
      </c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2" t="s">
        <v>52</v>
      </c>
      <c r="AW472" s="2" t="s">
        <v>1689</v>
      </c>
      <c r="AX472" s="2" t="s">
        <v>52</v>
      </c>
      <c r="AY472" s="2" t="s">
        <v>52</v>
      </c>
      <c r="AZ472" s="2" t="s">
        <v>52</v>
      </c>
    </row>
    <row r="473" spans="1:52" ht="30" customHeight="1" x14ac:dyDescent="0.3">
      <c r="A473" s="22" t="s">
        <v>885</v>
      </c>
      <c r="B473" s="22" t="s">
        <v>52</v>
      </c>
      <c r="C473" s="22" t="s">
        <v>52</v>
      </c>
      <c r="D473" s="23"/>
      <c r="E473" s="25"/>
      <c r="F473" s="28">
        <f>TRUNC(SUMIF(N471:N472, N470, F471:F472),0)</f>
        <v>0</v>
      </c>
      <c r="G473" s="25"/>
      <c r="H473" s="28">
        <f>TRUNC(SUMIF(N471:N472, N470, H471:H472),0)</f>
        <v>0</v>
      </c>
      <c r="I473" s="25"/>
      <c r="J473" s="28">
        <f>TRUNC(SUMIF(N471:N472, N470, J471:J472),0)</f>
        <v>0</v>
      </c>
      <c r="K473" s="25"/>
      <c r="L473" s="28">
        <f>F473+H473+J473</f>
        <v>0</v>
      </c>
      <c r="M473" s="22" t="s">
        <v>52</v>
      </c>
      <c r="N473" s="2" t="s">
        <v>92</v>
      </c>
      <c r="O473" s="2" t="s">
        <v>92</v>
      </c>
      <c r="P473" s="2" t="s">
        <v>52</v>
      </c>
      <c r="Q473" s="2" t="s">
        <v>52</v>
      </c>
      <c r="R473" s="2" t="s">
        <v>52</v>
      </c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2" t="s">
        <v>52</v>
      </c>
      <c r="AW473" s="2" t="s">
        <v>52</v>
      </c>
      <c r="AX473" s="2" t="s">
        <v>52</v>
      </c>
      <c r="AY473" s="2" t="s">
        <v>52</v>
      </c>
      <c r="AZ473" s="2" t="s">
        <v>52</v>
      </c>
    </row>
    <row r="474" spans="1:52" ht="30" customHeight="1" x14ac:dyDescent="0.3">
      <c r="A474" s="23"/>
      <c r="B474" s="23"/>
      <c r="C474" s="23"/>
      <c r="D474" s="23"/>
      <c r="E474" s="25"/>
      <c r="F474" s="28"/>
      <c r="G474" s="25"/>
      <c r="H474" s="28"/>
      <c r="I474" s="25"/>
      <c r="J474" s="28"/>
      <c r="K474" s="25"/>
      <c r="L474" s="28"/>
      <c r="M474" s="23"/>
    </row>
    <row r="475" spans="1:52" ht="30" customHeight="1" x14ac:dyDescent="0.3">
      <c r="A475" s="19" t="s">
        <v>1690</v>
      </c>
      <c r="B475" s="20"/>
      <c r="C475" s="20"/>
      <c r="D475" s="20"/>
      <c r="E475" s="24"/>
      <c r="F475" s="27"/>
      <c r="G475" s="24"/>
      <c r="H475" s="27"/>
      <c r="I475" s="24"/>
      <c r="J475" s="27"/>
      <c r="K475" s="24"/>
      <c r="L475" s="27"/>
      <c r="M475" s="21"/>
      <c r="N475" s="1" t="s">
        <v>1691</v>
      </c>
    </row>
    <row r="476" spans="1:52" ht="30" customHeight="1" x14ac:dyDescent="0.3">
      <c r="A476" s="22" t="s">
        <v>1694</v>
      </c>
      <c r="B476" s="22" t="s">
        <v>1695</v>
      </c>
      <c r="C476" s="22" t="s">
        <v>363</v>
      </c>
      <c r="D476" s="23">
        <v>1</v>
      </c>
      <c r="E476" s="25">
        <f>단가대비표!O63</f>
        <v>0</v>
      </c>
      <c r="F476" s="28">
        <f>TRUNC(E476*D476,1)</f>
        <v>0</v>
      </c>
      <c r="G476" s="25">
        <f>단가대비표!P63</f>
        <v>0</v>
      </c>
      <c r="H476" s="28">
        <f>TRUNC(G476*D476,1)</f>
        <v>0</v>
      </c>
      <c r="I476" s="25">
        <f>단가대비표!V63</f>
        <v>0</v>
      </c>
      <c r="J476" s="28">
        <f>TRUNC(I476*D476,1)</f>
        <v>0</v>
      </c>
      <c r="K476" s="25">
        <f>TRUNC(E476+G476+I476,1)</f>
        <v>0</v>
      </c>
      <c r="L476" s="28">
        <f>TRUNC(F476+H476+J476,1)</f>
        <v>0</v>
      </c>
      <c r="M476" s="22" t="s">
        <v>1696</v>
      </c>
      <c r="N476" s="2" t="s">
        <v>1691</v>
      </c>
      <c r="O476" s="2" t="s">
        <v>1697</v>
      </c>
      <c r="P476" s="2" t="s">
        <v>64</v>
      </c>
      <c r="Q476" s="2" t="s">
        <v>64</v>
      </c>
      <c r="R476" s="2" t="s">
        <v>63</v>
      </c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2" t="s">
        <v>52</v>
      </c>
      <c r="AW476" s="2" t="s">
        <v>1698</v>
      </c>
      <c r="AX476" s="2" t="s">
        <v>52</v>
      </c>
      <c r="AY476" s="2" t="s">
        <v>52</v>
      </c>
      <c r="AZ476" s="2" t="s">
        <v>52</v>
      </c>
    </row>
    <row r="477" spans="1:52" ht="30" customHeight="1" x14ac:dyDescent="0.3">
      <c r="A477" s="22" t="s">
        <v>1699</v>
      </c>
      <c r="B477" s="22" t="s">
        <v>52</v>
      </c>
      <c r="C477" s="22" t="s">
        <v>500</v>
      </c>
      <c r="D477" s="23">
        <v>1</v>
      </c>
      <c r="E477" s="25">
        <f>일위대가목록!E191</f>
        <v>0</v>
      </c>
      <c r="F477" s="28">
        <f>TRUNC(E477*D477,1)</f>
        <v>0</v>
      </c>
      <c r="G477" s="25">
        <f>일위대가목록!F191</f>
        <v>0</v>
      </c>
      <c r="H477" s="28">
        <f>TRUNC(G477*D477,1)</f>
        <v>0</v>
      </c>
      <c r="I477" s="25">
        <f>일위대가목록!G191</f>
        <v>0</v>
      </c>
      <c r="J477" s="28">
        <f>TRUNC(I477*D477,1)</f>
        <v>0</v>
      </c>
      <c r="K477" s="25">
        <f>TRUNC(E477+G477+I477,1)</f>
        <v>0</v>
      </c>
      <c r="L477" s="28">
        <f>TRUNC(F477+H477+J477,1)</f>
        <v>0</v>
      </c>
      <c r="M477" s="22" t="s">
        <v>1700</v>
      </c>
      <c r="N477" s="2" t="s">
        <v>1691</v>
      </c>
      <c r="O477" s="2" t="s">
        <v>1701</v>
      </c>
      <c r="P477" s="2" t="s">
        <v>63</v>
      </c>
      <c r="Q477" s="2" t="s">
        <v>64</v>
      </c>
      <c r="R477" s="2" t="s">
        <v>64</v>
      </c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2" t="s">
        <v>52</v>
      </c>
      <c r="AW477" s="2" t="s">
        <v>1702</v>
      </c>
      <c r="AX477" s="2" t="s">
        <v>52</v>
      </c>
      <c r="AY477" s="2" t="s">
        <v>52</v>
      </c>
      <c r="AZ477" s="2" t="s">
        <v>52</v>
      </c>
    </row>
    <row r="478" spans="1:52" ht="30" customHeight="1" x14ac:dyDescent="0.3">
      <c r="A478" s="22" t="s">
        <v>885</v>
      </c>
      <c r="B478" s="22" t="s">
        <v>52</v>
      </c>
      <c r="C478" s="22" t="s">
        <v>52</v>
      </c>
      <c r="D478" s="23"/>
      <c r="E478" s="25"/>
      <c r="F478" s="28">
        <f>TRUNC(SUMIF(N476:N477, N475, F476:F477),0)</f>
        <v>0</v>
      </c>
      <c r="G478" s="25"/>
      <c r="H478" s="28">
        <f>TRUNC(SUMIF(N476:N477, N475, H476:H477),0)</f>
        <v>0</v>
      </c>
      <c r="I478" s="25"/>
      <c r="J478" s="28">
        <f>TRUNC(SUMIF(N476:N477, N475, J476:J477),0)</f>
        <v>0</v>
      </c>
      <c r="K478" s="25"/>
      <c r="L478" s="28">
        <f>F478+H478+J478</f>
        <v>0</v>
      </c>
      <c r="M478" s="22" t="s">
        <v>52</v>
      </c>
      <c r="N478" s="2" t="s">
        <v>92</v>
      </c>
      <c r="O478" s="2" t="s">
        <v>92</v>
      </c>
      <c r="P478" s="2" t="s">
        <v>52</v>
      </c>
      <c r="Q478" s="2" t="s">
        <v>52</v>
      </c>
      <c r="R478" s="2" t="s">
        <v>52</v>
      </c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2" t="s">
        <v>52</v>
      </c>
      <c r="AW478" s="2" t="s">
        <v>52</v>
      </c>
      <c r="AX478" s="2" t="s">
        <v>52</v>
      </c>
      <c r="AY478" s="2" t="s">
        <v>52</v>
      </c>
      <c r="AZ478" s="2" t="s">
        <v>52</v>
      </c>
    </row>
    <row r="479" spans="1:52" ht="30" customHeight="1" x14ac:dyDescent="0.3">
      <c r="A479" s="23"/>
      <c r="B479" s="23"/>
      <c r="C479" s="23"/>
      <c r="D479" s="23"/>
      <c r="E479" s="25"/>
      <c r="F479" s="28"/>
      <c r="G479" s="25"/>
      <c r="H479" s="28"/>
      <c r="I479" s="25"/>
      <c r="J479" s="28"/>
      <c r="K479" s="25"/>
      <c r="L479" s="28"/>
      <c r="M479" s="23"/>
    </row>
    <row r="480" spans="1:52" ht="30" customHeight="1" x14ac:dyDescent="0.3">
      <c r="A480" s="19" t="s">
        <v>1703</v>
      </c>
      <c r="B480" s="20"/>
      <c r="C480" s="20"/>
      <c r="D480" s="20"/>
      <c r="E480" s="24"/>
      <c r="F480" s="27"/>
      <c r="G480" s="24"/>
      <c r="H480" s="27"/>
      <c r="I480" s="24"/>
      <c r="J480" s="27"/>
      <c r="K480" s="24"/>
      <c r="L480" s="27"/>
      <c r="M480" s="21"/>
      <c r="N480" s="1" t="s">
        <v>344</v>
      </c>
    </row>
    <row r="481" spans="1:52" ht="30" customHeight="1" x14ac:dyDescent="0.3">
      <c r="A481" s="22" t="s">
        <v>331</v>
      </c>
      <c r="B481" s="22" t="s">
        <v>332</v>
      </c>
      <c r="C481" s="22" t="s">
        <v>82</v>
      </c>
      <c r="D481" s="23">
        <v>0.12</v>
      </c>
      <c r="E481" s="25">
        <f>일위대가목록!E70</f>
        <v>0</v>
      </c>
      <c r="F481" s="28">
        <f>TRUNC(E481*D481,1)</f>
        <v>0</v>
      </c>
      <c r="G481" s="25">
        <f>일위대가목록!F70</f>
        <v>0</v>
      </c>
      <c r="H481" s="28">
        <f>TRUNC(G481*D481,1)</f>
        <v>0</v>
      </c>
      <c r="I481" s="25">
        <f>일위대가목록!G70</f>
        <v>0</v>
      </c>
      <c r="J481" s="28">
        <f>TRUNC(I481*D481,1)</f>
        <v>0</v>
      </c>
      <c r="K481" s="25">
        <f>TRUNC(E481+G481+I481,1)</f>
        <v>0</v>
      </c>
      <c r="L481" s="28">
        <f>TRUNC(F481+H481+J481,1)</f>
        <v>0</v>
      </c>
      <c r="M481" s="22" t="s">
        <v>333</v>
      </c>
      <c r="N481" s="2" t="s">
        <v>344</v>
      </c>
      <c r="O481" s="2" t="s">
        <v>334</v>
      </c>
      <c r="P481" s="2" t="s">
        <v>63</v>
      </c>
      <c r="Q481" s="2" t="s">
        <v>64</v>
      </c>
      <c r="R481" s="2" t="s">
        <v>64</v>
      </c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2" t="s">
        <v>52</v>
      </c>
      <c r="AW481" s="2" t="s">
        <v>1704</v>
      </c>
      <c r="AX481" s="2" t="s">
        <v>52</v>
      </c>
      <c r="AY481" s="2" t="s">
        <v>52</v>
      </c>
      <c r="AZ481" s="2" t="s">
        <v>52</v>
      </c>
    </row>
    <row r="482" spans="1:52" ht="30" customHeight="1" x14ac:dyDescent="0.3">
      <c r="A482" s="22" t="s">
        <v>885</v>
      </c>
      <c r="B482" s="22" t="s">
        <v>52</v>
      </c>
      <c r="C482" s="22" t="s">
        <v>52</v>
      </c>
      <c r="D482" s="23"/>
      <c r="E482" s="25"/>
      <c r="F482" s="28">
        <f>TRUNC(SUMIF(N481:N481, N480, F481:F481),0)</f>
        <v>0</v>
      </c>
      <c r="G482" s="25"/>
      <c r="H482" s="28">
        <f>TRUNC(SUMIF(N481:N481, N480, H481:H481),0)</f>
        <v>0</v>
      </c>
      <c r="I482" s="25"/>
      <c r="J482" s="28">
        <f>TRUNC(SUMIF(N481:N481, N480, J481:J481),0)</f>
        <v>0</v>
      </c>
      <c r="K482" s="25"/>
      <c r="L482" s="28">
        <f>F482+H482+J482</f>
        <v>0</v>
      </c>
      <c r="M482" s="22" t="s">
        <v>52</v>
      </c>
      <c r="N482" s="2" t="s">
        <v>92</v>
      </c>
      <c r="O482" s="2" t="s">
        <v>92</v>
      </c>
      <c r="P482" s="2" t="s">
        <v>52</v>
      </c>
      <c r="Q482" s="2" t="s">
        <v>52</v>
      </c>
      <c r="R482" s="2" t="s">
        <v>52</v>
      </c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2" t="s">
        <v>52</v>
      </c>
      <c r="AW482" s="2" t="s">
        <v>52</v>
      </c>
      <c r="AX482" s="2" t="s">
        <v>52</v>
      </c>
      <c r="AY482" s="2" t="s">
        <v>52</v>
      </c>
      <c r="AZ482" s="2" t="s">
        <v>52</v>
      </c>
    </row>
    <row r="483" spans="1:52" ht="30" customHeight="1" x14ac:dyDescent="0.3">
      <c r="A483" s="23"/>
      <c r="B483" s="23"/>
      <c r="C483" s="23"/>
      <c r="D483" s="23"/>
      <c r="E483" s="25"/>
      <c r="F483" s="28"/>
      <c r="G483" s="25"/>
      <c r="H483" s="28"/>
      <c r="I483" s="25"/>
      <c r="J483" s="28"/>
      <c r="K483" s="25"/>
      <c r="L483" s="28"/>
      <c r="M483" s="23"/>
    </row>
    <row r="484" spans="1:52" ht="30" customHeight="1" x14ac:dyDescent="0.3">
      <c r="A484" s="19" t="s">
        <v>1705</v>
      </c>
      <c r="B484" s="20"/>
      <c r="C484" s="20"/>
      <c r="D484" s="20"/>
      <c r="E484" s="24"/>
      <c r="F484" s="27"/>
      <c r="G484" s="24"/>
      <c r="H484" s="27"/>
      <c r="I484" s="24"/>
      <c r="J484" s="27"/>
      <c r="K484" s="24"/>
      <c r="L484" s="27"/>
      <c r="M484" s="21"/>
      <c r="N484" s="1" t="s">
        <v>349</v>
      </c>
    </row>
    <row r="485" spans="1:52" ht="30" customHeight="1" x14ac:dyDescent="0.3">
      <c r="A485" s="22" t="s">
        <v>1706</v>
      </c>
      <c r="B485" s="22" t="s">
        <v>1707</v>
      </c>
      <c r="C485" s="22" t="s">
        <v>60</v>
      </c>
      <c r="D485" s="23">
        <v>1.05</v>
      </c>
      <c r="E485" s="25">
        <f>단가대비표!O137</f>
        <v>0</v>
      </c>
      <c r="F485" s="28">
        <f>TRUNC(E485*D485,1)</f>
        <v>0</v>
      </c>
      <c r="G485" s="25">
        <f>단가대비표!P137</f>
        <v>0</v>
      </c>
      <c r="H485" s="28">
        <f>TRUNC(G485*D485,1)</f>
        <v>0</v>
      </c>
      <c r="I485" s="25">
        <f>단가대비표!V137</f>
        <v>0</v>
      </c>
      <c r="J485" s="28">
        <f>TRUNC(I485*D485,1)</f>
        <v>0</v>
      </c>
      <c r="K485" s="25">
        <f t="shared" ref="K485:L488" si="87">TRUNC(E485+G485+I485,1)</f>
        <v>0</v>
      </c>
      <c r="L485" s="28">
        <f t="shared" si="87"/>
        <v>0</v>
      </c>
      <c r="M485" s="22" t="s">
        <v>1708</v>
      </c>
      <c r="N485" s="2" t="s">
        <v>349</v>
      </c>
      <c r="O485" s="2" t="s">
        <v>1709</v>
      </c>
      <c r="P485" s="2" t="s">
        <v>64</v>
      </c>
      <c r="Q485" s="2" t="s">
        <v>64</v>
      </c>
      <c r="R485" s="2" t="s">
        <v>63</v>
      </c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2" t="s">
        <v>52</v>
      </c>
      <c r="AW485" s="2" t="s">
        <v>1710</v>
      </c>
      <c r="AX485" s="2" t="s">
        <v>52</v>
      </c>
      <c r="AY485" s="2" t="s">
        <v>52</v>
      </c>
      <c r="AZ485" s="2" t="s">
        <v>52</v>
      </c>
    </row>
    <row r="486" spans="1:52" ht="30" customHeight="1" x14ac:dyDescent="0.3">
      <c r="A486" s="22" t="s">
        <v>1366</v>
      </c>
      <c r="B486" s="22" t="s">
        <v>1367</v>
      </c>
      <c r="C486" s="22" t="s">
        <v>748</v>
      </c>
      <c r="D486" s="23">
        <v>1.38</v>
      </c>
      <c r="E486" s="25">
        <f>일위대가목록!E67</f>
        <v>0</v>
      </c>
      <c r="F486" s="28">
        <f>TRUNC(E486*D486,1)</f>
        <v>0</v>
      </c>
      <c r="G486" s="25">
        <f>일위대가목록!F67</f>
        <v>0</v>
      </c>
      <c r="H486" s="28">
        <f>TRUNC(G486*D486,1)</f>
        <v>0</v>
      </c>
      <c r="I486" s="25">
        <f>일위대가목록!G67</f>
        <v>0</v>
      </c>
      <c r="J486" s="28">
        <f>TRUNC(I486*D486,1)</f>
        <v>0</v>
      </c>
      <c r="K486" s="25">
        <f t="shared" si="87"/>
        <v>0</v>
      </c>
      <c r="L486" s="28">
        <f t="shared" si="87"/>
        <v>0</v>
      </c>
      <c r="M486" s="22" t="s">
        <v>1368</v>
      </c>
      <c r="N486" s="2" t="s">
        <v>349</v>
      </c>
      <c r="O486" s="2" t="s">
        <v>1369</v>
      </c>
      <c r="P486" s="2" t="s">
        <v>63</v>
      </c>
      <c r="Q486" s="2" t="s">
        <v>64</v>
      </c>
      <c r="R486" s="2" t="s">
        <v>64</v>
      </c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2" t="s">
        <v>52</v>
      </c>
      <c r="AW486" s="2" t="s">
        <v>1711</v>
      </c>
      <c r="AX486" s="2" t="s">
        <v>52</v>
      </c>
      <c r="AY486" s="2" t="s">
        <v>52</v>
      </c>
      <c r="AZ486" s="2" t="s">
        <v>52</v>
      </c>
    </row>
    <row r="487" spans="1:52" ht="30" customHeight="1" x14ac:dyDescent="0.3">
      <c r="A487" s="22" t="s">
        <v>755</v>
      </c>
      <c r="B487" s="22" t="s">
        <v>747</v>
      </c>
      <c r="C487" s="22" t="s">
        <v>748</v>
      </c>
      <c r="D487" s="23">
        <v>-6.2100000000000002E-2</v>
      </c>
      <c r="E487" s="25">
        <f>단가대비표!O28</f>
        <v>0</v>
      </c>
      <c r="F487" s="28">
        <f>TRUNC(E487*D487,1)</f>
        <v>0</v>
      </c>
      <c r="G487" s="25">
        <f>단가대비표!P28</f>
        <v>0</v>
      </c>
      <c r="H487" s="28">
        <f>TRUNC(G487*D487,1)</f>
        <v>0</v>
      </c>
      <c r="I487" s="25">
        <f>단가대비표!V28</f>
        <v>0</v>
      </c>
      <c r="J487" s="28">
        <f>TRUNC(I487*D487,1)</f>
        <v>0</v>
      </c>
      <c r="K487" s="25">
        <f t="shared" si="87"/>
        <v>0</v>
      </c>
      <c r="L487" s="28">
        <f t="shared" si="87"/>
        <v>0</v>
      </c>
      <c r="M487" s="22" t="s">
        <v>756</v>
      </c>
      <c r="N487" s="2" t="s">
        <v>349</v>
      </c>
      <c r="O487" s="2" t="s">
        <v>757</v>
      </c>
      <c r="P487" s="2" t="s">
        <v>64</v>
      </c>
      <c r="Q487" s="2" t="s">
        <v>64</v>
      </c>
      <c r="R487" s="2" t="s">
        <v>63</v>
      </c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2" t="s">
        <v>52</v>
      </c>
      <c r="AW487" s="2" t="s">
        <v>1712</v>
      </c>
      <c r="AX487" s="2" t="s">
        <v>52</v>
      </c>
      <c r="AY487" s="2" t="s">
        <v>52</v>
      </c>
      <c r="AZ487" s="2" t="s">
        <v>52</v>
      </c>
    </row>
    <row r="488" spans="1:52" ht="30" customHeight="1" x14ac:dyDescent="0.3">
      <c r="A488" s="22" t="s">
        <v>1643</v>
      </c>
      <c r="B488" s="22" t="s">
        <v>1372</v>
      </c>
      <c r="C488" s="22" t="s">
        <v>82</v>
      </c>
      <c r="D488" s="23">
        <v>0.12</v>
      </c>
      <c r="E488" s="25">
        <f>일위대가목록!E118</f>
        <v>0</v>
      </c>
      <c r="F488" s="28">
        <f>TRUNC(E488*D488,1)</f>
        <v>0</v>
      </c>
      <c r="G488" s="25">
        <f>일위대가목록!F118</f>
        <v>0</v>
      </c>
      <c r="H488" s="28">
        <f>TRUNC(G488*D488,1)</f>
        <v>0</v>
      </c>
      <c r="I488" s="25">
        <f>일위대가목록!G118</f>
        <v>0</v>
      </c>
      <c r="J488" s="28">
        <f>TRUNC(I488*D488,1)</f>
        <v>0</v>
      </c>
      <c r="K488" s="25">
        <f t="shared" si="87"/>
        <v>0</v>
      </c>
      <c r="L488" s="28">
        <f t="shared" si="87"/>
        <v>0</v>
      </c>
      <c r="M488" s="22" t="s">
        <v>1644</v>
      </c>
      <c r="N488" s="2" t="s">
        <v>349</v>
      </c>
      <c r="O488" s="2" t="s">
        <v>1645</v>
      </c>
      <c r="P488" s="2" t="s">
        <v>63</v>
      </c>
      <c r="Q488" s="2" t="s">
        <v>64</v>
      </c>
      <c r="R488" s="2" t="s">
        <v>64</v>
      </c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2" t="s">
        <v>52</v>
      </c>
      <c r="AW488" s="2" t="s">
        <v>1713</v>
      </c>
      <c r="AX488" s="2" t="s">
        <v>52</v>
      </c>
      <c r="AY488" s="2" t="s">
        <v>52</v>
      </c>
      <c r="AZ488" s="2" t="s">
        <v>52</v>
      </c>
    </row>
    <row r="489" spans="1:52" ht="30" customHeight="1" x14ac:dyDescent="0.3">
      <c r="A489" s="22" t="s">
        <v>885</v>
      </c>
      <c r="B489" s="22" t="s">
        <v>52</v>
      </c>
      <c r="C489" s="22" t="s">
        <v>52</v>
      </c>
      <c r="D489" s="23"/>
      <c r="E489" s="25"/>
      <c r="F489" s="28">
        <f>TRUNC(SUMIF(N485:N488, N484, F485:F488),0)</f>
        <v>0</v>
      </c>
      <c r="G489" s="25"/>
      <c r="H489" s="28">
        <f>TRUNC(SUMIF(N485:N488, N484, H485:H488),0)</f>
        <v>0</v>
      </c>
      <c r="I489" s="25"/>
      <c r="J489" s="28">
        <f>TRUNC(SUMIF(N485:N488, N484, J485:J488),0)</f>
        <v>0</v>
      </c>
      <c r="K489" s="25"/>
      <c r="L489" s="28">
        <f>F489+H489+J489</f>
        <v>0</v>
      </c>
      <c r="M489" s="22" t="s">
        <v>52</v>
      </c>
      <c r="N489" s="2" t="s">
        <v>92</v>
      </c>
      <c r="O489" s="2" t="s">
        <v>92</v>
      </c>
      <c r="P489" s="2" t="s">
        <v>52</v>
      </c>
      <c r="Q489" s="2" t="s">
        <v>52</v>
      </c>
      <c r="R489" s="2" t="s">
        <v>52</v>
      </c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2" t="s">
        <v>52</v>
      </c>
      <c r="AW489" s="2" t="s">
        <v>52</v>
      </c>
      <c r="AX489" s="2" t="s">
        <v>52</v>
      </c>
      <c r="AY489" s="2" t="s">
        <v>52</v>
      </c>
      <c r="AZ489" s="2" t="s">
        <v>52</v>
      </c>
    </row>
    <row r="490" spans="1:52" ht="30" customHeight="1" x14ac:dyDescent="0.3">
      <c r="A490" s="23"/>
      <c r="B490" s="23"/>
      <c r="C490" s="23"/>
      <c r="D490" s="23"/>
      <c r="E490" s="25"/>
      <c r="F490" s="28"/>
      <c r="G490" s="25"/>
      <c r="H490" s="28"/>
      <c r="I490" s="25"/>
      <c r="J490" s="28"/>
      <c r="K490" s="25"/>
      <c r="L490" s="28"/>
      <c r="M490" s="23"/>
    </row>
    <row r="491" spans="1:52" ht="30" customHeight="1" x14ac:dyDescent="0.3">
      <c r="A491" s="19" t="s">
        <v>1714</v>
      </c>
      <c r="B491" s="20"/>
      <c r="C491" s="20"/>
      <c r="D491" s="20"/>
      <c r="E491" s="24"/>
      <c r="F491" s="27"/>
      <c r="G491" s="24"/>
      <c r="H491" s="27"/>
      <c r="I491" s="24"/>
      <c r="J491" s="27"/>
      <c r="K491" s="24"/>
      <c r="L491" s="27"/>
      <c r="M491" s="21"/>
      <c r="N491" s="1" t="s">
        <v>354</v>
      </c>
    </row>
    <row r="492" spans="1:52" ht="30" customHeight="1" x14ac:dyDescent="0.3">
      <c r="A492" s="22" t="s">
        <v>1361</v>
      </c>
      <c r="B492" s="22" t="s">
        <v>1715</v>
      </c>
      <c r="C492" s="22" t="s">
        <v>748</v>
      </c>
      <c r="D492" s="23">
        <v>9.7859999999999996</v>
      </c>
      <c r="E492" s="25">
        <f>단가대비표!O43</f>
        <v>0</v>
      </c>
      <c r="F492" s="28">
        <f>TRUNC(E492*D492,1)</f>
        <v>0</v>
      </c>
      <c r="G492" s="25">
        <f>단가대비표!P43</f>
        <v>0</v>
      </c>
      <c r="H492" s="28">
        <f>TRUNC(G492*D492,1)</f>
        <v>0</v>
      </c>
      <c r="I492" s="25">
        <f>단가대비표!V43</f>
        <v>0</v>
      </c>
      <c r="J492" s="28">
        <f>TRUNC(I492*D492,1)</f>
        <v>0</v>
      </c>
      <c r="K492" s="25">
        <f t="shared" ref="K492:L496" si="88">TRUNC(E492+G492+I492,1)</f>
        <v>0</v>
      </c>
      <c r="L492" s="28">
        <f t="shared" si="88"/>
        <v>0</v>
      </c>
      <c r="M492" s="22" t="s">
        <v>1716</v>
      </c>
      <c r="N492" s="2" t="s">
        <v>354</v>
      </c>
      <c r="O492" s="2" t="s">
        <v>1717</v>
      </c>
      <c r="P492" s="2" t="s">
        <v>64</v>
      </c>
      <c r="Q492" s="2" t="s">
        <v>64</v>
      </c>
      <c r="R492" s="2" t="s">
        <v>63</v>
      </c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2" t="s">
        <v>52</v>
      </c>
      <c r="AW492" s="2" t="s">
        <v>1718</v>
      </c>
      <c r="AX492" s="2" t="s">
        <v>52</v>
      </c>
      <c r="AY492" s="2" t="s">
        <v>52</v>
      </c>
      <c r="AZ492" s="2" t="s">
        <v>52</v>
      </c>
    </row>
    <row r="493" spans="1:52" ht="30" customHeight="1" x14ac:dyDescent="0.3">
      <c r="A493" s="22" t="s">
        <v>1366</v>
      </c>
      <c r="B493" s="22" t="s">
        <v>1367</v>
      </c>
      <c r="C493" s="22" t="s">
        <v>748</v>
      </c>
      <c r="D493" s="23">
        <v>9.32</v>
      </c>
      <c r="E493" s="25">
        <f>일위대가목록!E67</f>
        <v>0</v>
      </c>
      <c r="F493" s="28">
        <f>TRUNC(E493*D493,1)</f>
        <v>0</v>
      </c>
      <c r="G493" s="25">
        <f>일위대가목록!F67</f>
        <v>0</v>
      </c>
      <c r="H493" s="28">
        <f>TRUNC(G493*D493,1)</f>
        <v>0</v>
      </c>
      <c r="I493" s="25">
        <f>일위대가목록!G67</f>
        <v>0</v>
      </c>
      <c r="J493" s="28">
        <f>TRUNC(I493*D493,1)</f>
        <v>0</v>
      </c>
      <c r="K493" s="25">
        <f t="shared" si="88"/>
        <v>0</v>
      </c>
      <c r="L493" s="28">
        <f t="shared" si="88"/>
        <v>0</v>
      </c>
      <c r="M493" s="22" t="s">
        <v>1368</v>
      </c>
      <c r="N493" s="2" t="s">
        <v>354</v>
      </c>
      <c r="O493" s="2" t="s">
        <v>1369</v>
      </c>
      <c r="P493" s="2" t="s">
        <v>63</v>
      </c>
      <c r="Q493" s="2" t="s">
        <v>64</v>
      </c>
      <c r="R493" s="2" t="s">
        <v>64</v>
      </c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2" t="s">
        <v>52</v>
      </c>
      <c r="AW493" s="2" t="s">
        <v>1719</v>
      </c>
      <c r="AX493" s="2" t="s">
        <v>52</v>
      </c>
      <c r="AY493" s="2" t="s">
        <v>52</v>
      </c>
      <c r="AZ493" s="2" t="s">
        <v>52</v>
      </c>
    </row>
    <row r="494" spans="1:52" ht="30" customHeight="1" x14ac:dyDescent="0.3">
      <c r="A494" s="22" t="s">
        <v>755</v>
      </c>
      <c r="B494" s="22" t="s">
        <v>747</v>
      </c>
      <c r="C494" s="22" t="s">
        <v>748</v>
      </c>
      <c r="D494" s="23">
        <v>-0.32619999999999999</v>
      </c>
      <c r="E494" s="25">
        <f>단가대비표!O28</f>
        <v>0</v>
      </c>
      <c r="F494" s="28">
        <f>TRUNC(E494*D494,1)</f>
        <v>0</v>
      </c>
      <c r="G494" s="25">
        <f>단가대비표!P28</f>
        <v>0</v>
      </c>
      <c r="H494" s="28">
        <f>TRUNC(G494*D494,1)</f>
        <v>0</v>
      </c>
      <c r="I494" s="25">
        <f>단가대비표!V28</f>
        <v>0</v>
      </c>
      <c r="J494" s="28">
        <f>TRUNC(I494*D494,1)</f>
        <v>0</v>
      </c>
      <c r="K494" s="25">
        <f t="shared" si="88"/>
        <v>0</v>
      </c>
      <c r="L494" s="28">
        <f t="shared" si="88"/>
        <v>0</v>
      </c>
      <c r="M494" s="22" t="s">
        <v>756</v>
      </c>
      <c r="N494" s="2" t="s">
        <v>354</v>
      </c>
      <c r="O494" s="2" t="s">
        <v>757</v>
      </c>
      <c r="P494" s="2" t="s">
        <v>64</v>
      </c>
      <c r="Q494" s="2" t="s">
        <v>64</v>
      </c>
      <c r="R494" s="2" t="s">
        <v>63</v>
      </c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2" t="s">
        <v>52</v>
      </c>
      <c r="AW494" s="2" t="s">
        <v>1720</v>
      </c>
      <c r="AX494" s="2" t="s">
        <v>52</v>
      </c>
      <c r="AY494" s="2" t="s">
        <v>52</v>
      </c>
      <c r="AZ494" s="2" t="s">
        <v>52</v>
      </c>
    </row>
    <row r="495" spans="1:52" ht="30" customHeight="1" x14ac:dyDescent="0.3">
      <c r="A495" s="22" t="s">
        <v>1643</v>
      </c>
      <c r="B495" s="22" t="s">
        <v>1372</v>
      </c>
      <c r="C495" s="22" t="s">
        <v>82</v>
      </c>
      <c r="D495" s="23">
        <v>0.34</v>
      </c>
      <c r="E495" s="25">
        <f>일위대가목록!E118</f>
        <v>0</v>
      </c>
      <c r="F495" s="28">
        <f>TRUNC(E495*D495,1)</f>
        <v>0</v>
      </c>
      <c r="G495" s="25">
        <f>일위대가목록!F118</f>
        <v>0</v>
      </c>
      <c r="H495" s="28">
        <f>TRUNC(G495*D495,1)</f>
        <v>0</v>
      </c>
      <c r="I495" s="25">
        <f>일위대가목록!G118</f>
        <v>0</v>
      </c>
      <c r="J495" s="28">
        <f>TRUNC(I495*D495,1)</f>
        <v>0</v>
      </c>
      <c r="K495" s="25">
        <f t="shared" si="88"/>
        <v>0</v>
      </c>
      <c r="L495" s="28">
        <f t="shared" si="88"/>
        <v>0</v>
      </c>
      <c r="M495" s="22" t="s">
        <v>1644</v>
      </c>
      <c r="N495" s="2" t="s">
        <v>354</v>
      </c>
      <c r="O495" s="2" t="s">
        <v>1645</v>
      </c>
      <c r="P495" s="2" t="s">
        <v>63</v>
      </c>
      <c r="Q495" s="2" t="s">
        <v>64</v>
      </c>
      <c r="R495" s="2" t="s">
        <v>64</v>
      </c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2" t="s">
        <v>52</v>
      </c>
      <c r="AW495" s="2" t="s">
        <v>1721</v>
      </c>
      <c r="AX495" s="2" t="s">
        <v>52</v>
      </c>
      <c r="AY495" s="2" t="s">
        <v>52</v>
      </c>
      <c r="AZ495" s="2" t="s">
        <v>52</v>
      </c>
    </row>
    <row r="496" spans="1:52" ht="30" customHeight="1" x14ac:dyDescent="0.3">
      <c r="A496" s="22" t="s">
        <v>1722</v>
      </c>
      <c r="B496" s="22" t="s">
        <v>1723</v>
      </c>
      <c r="C496" s="22" t="s">
        <v>500</v>
      </c>
      <c r="D496" s="23">
        <v>2</v>
      </c>
      <c r="E496" s="25">
        <f>단가대비표!O115</f>
        <v>0</v>
      </c>
      <c r="F496" s="28">
        <f>TRUNC(E496*D496,1)</f>
        <v>0</v>
      </c>
      <c r="G496" s="25">
        <f>단가대비표!P115</f>
        <v>0</v>
      </c>
      <c r="H496" s="28">
        <f>TRUNC(G496*D496,1)</f>
        <v>0</v>
      </c>
      <c r="I496" s="25">
        <f>단가대비표!V115</f>
        <v>0</v>
      </c>
      <c r="J496" s="28">
        <f>TRUNC(I496*D496,1)</f>
        <v>0</v>
      </c>
      <c r="K496" s="25">
        <f t="shared" si="88"/>
        <v>0</v>
      </c>
      <c r="L496" s="28">
        <f t="shared" si="88"/>
        <v>0</v>
      </c>
      <c r="M496" s="22" t="s">
        <v>1724</v>
      </c>
      <c r="N496" s="2" t="s">
        <v>354</v>
      </c>
      <c r="O496" s="2" t="s">
        <v>1725</v>
      </c>
      <c r="P496" s="2" t="s">
        <v>64</v>
      </c>
      <c r="Q496" s="2" t="s">
        <v>64</v>
      </c>
      <c r="R496" s="2" t="s">
        <v>63</v>
      </c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2" t="s">
        <v>52</v>
      </c>
      <c r="AW496" s="2" t="s">
        <v>1726</v>
      </c>
      <c r="AX496" s="2" t="s">
        <v>52</v>
      </c>
      <c r="AY496" s="2" t="s">
        <v>52</v>
      </c>
      <c r="AZ496" s="2" t="s">
        <v>52</v>
      </c>
    </row>
    <row r="497" spans="1:52" ht="30" customHeight="1" x14ac:dyDescent="0.3">
      <c r="A497" s="22" t="s">
        <v>885</v>
      </c>
      <c r="B497" s="22" t="s">
        <v>52</v>
      </c>
      <c r="C497" s="22" t="s">
        <v>52</v>
      </c>
      <c r="D497" s="23"/>
      <c r="E497" s="25"/>
      <c r="F497" s="28">
        <f>TRUNC(SUMIF(N492:N496, N491, F492:F496),0)</f>
        <v>0</v>
      </c>
      <c r="G497" s="25"/>
      <c r="H497" s="28">
        <f>TRUNC(SUMIF(N492:N496, N491, H492:H496),0)</f>
        <v>0</v>
      </c>
      <c r="I497" s="25"/>
      <c r="J497" s="28">
        <f>TRUNC(SUMIF(N492:N496, N491, J492:J496),0)</f>
        <v>0</v>
      </c>
      <c r="K497" s="25"/>
      <c r="L497" s="28">
        <f>F497+H497+J497</f>
        <v>0</v>
      </c>
      <c r="M497" s="22" t="s">
        <v>52</v>
      </c>
      <c r="N497" s="2" t="s">
        <v>92</v>
      </c>
      <c r="O497" s="2" t="s">
        <v>92</v>
      </c>
      <c r="P497" s="2" t="s">
        <v>52</v>
      </c>
      <c r="Q497" s="2" t="s">
        <v>52</v>
      </c>
      <c r="R497" s="2" t="s">
        <v>52</v>
      </c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2" t="s">
        <v>52</v>
      </c>
      <c r="AW497" s="2" t="s">
        <v>52</v>
      </c>
      <c r="AX497" s="2" t="s">
        <v>52</v>
      </c>
      <c r="AY497" s="2" t="s">
        <v>52</v>
      </c>
      <c r="AZ497" s="2" t="s">
        <v>52</v>
      </c>
    </row>
    <row r="498" spans="1:52" ht="30" customHeight="1" x14ac:dyDescent="0.3">
      <c r="A498" s="23"/>
      <c r="B498" s="23"/>
      <c r="C498" s="23"/>
      <c r="D498" s="23"/>
      <c r="E498" s="25"/>
      <c r="F498" s="28"/>
      <c r="G498" s="25"/>
      <c r="H498" s="28"/>
      <c r="I498" s="25"/>
      <c r="J498" s="28"/>
      <c r="K498" s="25"/>
      <c r="L498" s="28"/>
      <c r="M498" s="23"/>
    </row>
    <row r="499" spans="1:52" ht="30" customHeight="1" x14ac:dyDescent="0.3">
      <c r="A499" s="19" t="s">
        <v>1727</v>
      </c>
      <c r="B499" s="20"/>
      <c r="C499" s="20"/>
      <c r="D499" s="20"/>
      <c r="E499" s="24"/>
      <c r="F499" s="27"/>
      <c r="G499" s="24"/>
      <c r="H499" s="27"/>
      <c r="I499" s="24"/>
      <c r="J499" s="27"/>
      <c r="K499" s="24"/>
      <c r="L499" s="27"/>
      <c r="M499" s="21"/>
      <c r="N499" s="1" t="s">
        <v>359</v>
      </c>
    </row>
    <row r="500" spans="1:52" ht="30" customHeight="1" x14ac:dyDescent="0.3">
      <c r="A500" s="22" t="s">
        <v>1361</v>
      </c>
      <c r="B500" s="22" t="s">
        <v>1715</v>
      </c>
      <c r="C500" s="22" t="s">
        <v>748</v>
      </c>
      <c r="D500" s="23">
        <v>9.7859999999999996</v>
      </c>
      <c r="E500" s="25">
        <f>단가대비표!O43</f>
        <v>0</v>
      </c>
      <c r="F500" s="28">
        <f>TRUNC(E500*D500,1)</f>
        <v>0</v>
      </c>
      <c r="G500" s="25">
        <f>단가대비표!P43</f>
        <v>0</v>
      </c>
      <c r="H500" s="28">
        <f>TRUNC(G500*D500,1)</f>
        <v>0</v>
      </c>
      <c r="I500" s="25">
        <f>단가대비표!V43</f>
        <v>0</v>
      </c>
      <c r="J500" s="28">
        <f>TRUNC(I500*D500,1)</f>
        <v>0</v>
      </c>
      <c r="K500" s="25">
        <f t="shared" ref="K500:L503" si="89">TRUNC(E500+G500+I500,1)</f>
        <v>0</v>
      </c>
      <c r="L500" s="28">
        <f t="shared" si="89"/>
        <v>0</v>
      </c>
      <c r="M500" s="22" t="s">
        <v>1716</v>
      </c>
      <c r="N500" s="2" t="s">
        <v>359</v>
      </c>
      <c r="O500" s="2" t="s">
        <v>1717</v>
      </c>
      <c r="P500" s="2" t="s">
        <v>64</v>
      </c>
      <c r="Q500" s="2" t="s">
        <v>64</v>
      </c>
      <c r="R500" s="2" t="s">
        <v>63</v>
      </c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2" t="s">
        <v>52</v>
      </c>
      <c r="AW500" s="2" t="s">
        <v>1728</v>
      </c>
      <c r="AX500" s="2" t="s">
        <v>52</v>
      </c>
      <c r="AY500" s="2" t="s">
        <v>52</v>
      </c>
      <c r="AZ500" s="2" t="s">
        <v>52</v>
      </c>
    </row>
    <row r="501" spans="1:52" ht="30" customHeight="1" x14ac:dyDescent="0.3">
      <c r="A501" s="22" t="s">
        <v>1366</v>
      </c>
      <c r="B501" s="22" t="s">
        <v>1367</v>
      </c>
      <c r="C501" s="22" t="s">
        <v>748</v>
      </c>
      <c r="D501" s="23">
        <v>9.32</v>
      </c>
      <c r="E501" s="25">
        <f>일위대가목록!E67</f>
        <v>0</v>
      </c>
      <c r="F501" s="28">
        <f>TRUNC(E501*D501,1)</f>
        <v>0</v>
      </c>
      <c r="G501" s="25">
        <f>일위대가목록!F67</f>
        <v>0</v>
      </c>
      <c r="H501" s="28">
        <f>TRUNC(G501*D501,1)</f>
        <v>0</v>
      </c>
      <c r="I501" s="25">
        <f>일위대가목록!G67</f>
        <v>0</v>
      </c>
      <c r="J501" s="28">
        <f>TRUNC(I501*D501,1)</f>
        <v>0</v>
      </c>
      <c r="K501" s="25">
        <f t="shared" si="89"/>
        <v>0</v>
      </c>
      <c r="L501" s="28">
        <f t="shared" si="89"/>
        <v>0</v>
      </c>
      <c r="M501" s="22" t="s">
        <v>1368</v>
      </c>
      <c r="N501" s="2" t="s">
        <v>359</v>
      </c>
      <c r="O501" s="2" t="s">
        <v>1369</v>
      </c>
      <c r="P501" s="2" t="s">
        <v>63</v>
      </c>
      <c r="Q501" s="2" t="s">
        <v>64</v>
      </c>
      <c r="R501" s="2" t="s">
        <v>64</v>
      </c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2" t="s">
        <v>52</v>
      </c>
      <c r="AW501" s="2" t="s">
        <v>1729</v>
      </c>
      <c r="AX501" s="2" t="s">
        <v>52</v>
      </c>
      <c r="AY501" s="2" t="s">
        <v>52</v>
      </c>
      <c r="AZ501" s="2" t="s">
        <v>52</v>
      </c>
    </row>
    <row r="502" spans="1:52" ht="30" customHeight="1" x14ac:dyDescent="0.3">
      <c r="A502" s="22" t="s">
        <v>755</v>
      </c>
      <c r="B502" s="22" t="s">
        <v>747</v>
      </c>
      <c r="C502" s="22" t="s">
        <v>748</v>
      </c>
      <c r="D502" s="23">
        <v>-0.32619999999999999</v>
      </c>
      <c r="E502" s="25">
        <f>단가대비표!O28</f>
        <v>0</v>
      </c>
      <c r="F502" s="28">
        <f>TRUNC(E502*D502,1)</f>
        <v>0</v>
      </c>
      <c r="G502" s="25">
        <f>단가대비표!P28</f>
        <v>0</v>
      </c>
      <c r="H502" s="28">
        <f>TRUNC(G502*D502,1)</f>
        <v>0</v>
      </c>
      <c r="I502" s="25">
        <f>단가대비표!V28</f>
        <v>0</v>
      </c>
      <c r="J502" s="28">
        <f>TRUNC(I502*D502,1)</f>
        <v>0</v>
      </c>
      <c r="K502" s="25">
        <f t="shared" si="89"/>
        <v>0</v>
      </c>
      <c r="L502" s="28">
        <f t="shared" si="89"/>
        <v>0</v>
      </c>
      <c r="M502" s="22" t="s">
        <v>756</v>
      </c>
      <c r="N502" s="2" t="s">
        <v>359</v>
      </c>
      <c r="O502" s="2" t="s">
        <v>757</v>
      </c>
      <c r="P502" s="2" t="s">
        <v>64</v>
      </c>
      <c r="Q502" s="2" t="s">
        <v>64</v>
      </c>
      <c r="R502" s="2" t="s">
        <v>63</v>
      </c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2" t="s">
        <v>52</v>
      </c>
      <c r="AW502" s="2" t="s">
        <v>1730</v>
      </c>
      <c r="AX502" s="2" t="s">
        <v>52</v>
      </c>
      <c r="AY502" s="2" t="s">
        <v>52</v>
      </c>
      <c r="AZ502" s="2" t="s">
        <v>52</v>
      </c>
    </row>
    <row r="503" spans="1:52" ht="30" customHeight="1" x14ac:dyDescent="0.3">
      <c r="A503" s="22" t="s">
        <v>1643</v>
      </c>
      <c r="B503" s="22" t="s">
        <v>1372</v>
      </c>
      <c r="C503" s="22" t="s">
        <v>82</v>
      </c>
      <c r="D503" s="23">
        <v>0.34</v>
      </c>
      <c r="E503" s="25">
        <f>일위대가목록!E118</f>
        <v>0</v>
      </c>
      <c r="F503" s="28">
        <f>TRUNC(E503*D503,1)</f>
        <v>0</v>
      </c>
      <c r="G503" s="25">
        <f>일위대가목록!F118</f>
        <v>0</v>
      </c>
      <c r="H503" s="28">
        <f>TRUNC(G503*D503,1)</f>
        <v>0</v>
      </c>
      <c r="I503" s="25">
        <f>일위대가목록!G118</f>
        <v>0</v>
      </c>
      <c r="J503" s="28">
        <f>TRUNC(I503*D503,1)</f>
        <v>0</v>
      </c>
      <c r="K503" s="25">
        <f t="shared" si="89"/>
        <v>0</v>
      </c>
      <c r="L503" s="28">
        <f t="shared" si="89"/>
        <v>0</v>
      </c>
      <c r="M503" s="22" t="s">
        <v>1644</v>
      </c>
      <c r="N503" s="2" t="s">
        <v>359</v>
      </c>
      <c r="O503" s="2" t="s">
        <v>1645</v>
      </c>
      <c r="P503" s="2" t="s">
        <v>63</v>
      </c>
      <c r="Q503" s="2" t="s">
        <v>64</v>
      </c>
      <c r="R503" s="2" t="s">
        <v>64</v>
      </c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2" t="s">
        <v>52</v>
      </c>
      <c r="AW503" s="2" t="s">
        <v>1731</v>
      </c>
      <c r="AX503" s="2" t="s">
        <v>52</v>
      </c>
      <c r="AY503" s="2" t="s">
        <v>52</v>
      </c>
      <c r="AZ503" s="2" t="s">
        <v>52</v>
      </c>
    </row>
    <row r="504" spans="1:52" ht="30" customHeight="1" x14ac:dyDescent="0.3">
      <c r="A504" s="22" t="s">
        <v>885</v>
      </c>
      <c r="B504" s="22" t="s">
        <v>52</v>
      </c>
      <c r="C504" s="22" t="s">
        <v>52</v>
      </c>
      <c r="D504" s="23"/>
      <c r="E504" s="25"/>
      <c r="F504" s="28">
        <f>TRUNC(SUMIF(N500:N503, N499, F500:F503),0)</f>
        <v>0</v>
      </c>
      <c r="G504" s="25"/>
      <c r="H504" s="28">
        <f>TRUNC(SUMIF(N500:N503, N499, H500:H503),0)</f>
        <v>0</v>
      </c>
      <c r="I504" s="25"/>
      <c r="J504" s="28">
        <f>TRUNC(SUMIF(N500:N503, N499, J500:J503),0)</f>
        <v>0</v>
      </c>
      <c r="K504" s="25"/>
      <c r="L504" s="28">
        <f>F504+H504+J504</f>
        <v>0</v>
      </c>
      <c r="M504" s="22" t="s">
        <v>52</v>
      </c>
      <c r="N504" s="2" t="s">
        <v>92</v>
      </c>
      <c r="O504" s="2" t="s">
        <v>92</v>
      </c>
      <c r="P504" s="2" t="s">
        <v>52</v>
      </c>
      <c r="Q504" s="2" t="s">
        <v>52</v>
      </c>
      <c r="R504" s="2" t="s">
        <v>52</v>
      </c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2" t="s">
        <v>52</v>
      </c>
      <c r="AW504" s="2" t="s">
        <v>52</v>
      </c>
      <c r="AX504" s="2" t="s">
        <v>52</v>
      </c>
      <c r="AY504" s="2" t="s">
        <v>52</v>
      </c>
      <c r="AZ504" s="2" t="s">
        <v>52</v>
      </c>
    </row>
    <row r="505" spans="1:52" ht="30" customHeight="1" x14ac:dyDescent="0.3">
      <c r="A505" s="23"/>
      <c r="B505" s="23"/>
      <c r="C505" s="23"/>
      <c r="D505" s="23"/>
      <c r="E505" s="25"/>
      <c r="F505" s="28"/>
      <c r="G505" s="25"/>
      <c r="H505" s="28"/>
      <c r="I505" s="25"/>
      <c r="J505" s="28"/>
      <c r="K505" s="25"/>
      <c r="L505" s="28"/>
      <c r="M505" s="23"/>
    </row>
    <row r="506" spans="1:52" ht="30" customHeight="1" x14ac:dyDescent="0.3">
      <c r="A506" s="19" t="s">
        <v>1732</v>
      </c>
      <c r="B506" s="20"/>
      <c r="C506" s="20"/>
      <c r="D506" s="20"/>
      <c r="E506" s="24"/>
      <c r="F506" s="27"/>
      <c r="G506" s="24"/>
      <c r="H506" s="27"/>
      <c r="I506" s="24"/>
      <c r="J506" s="27"/>
      <c r="K506" s="24"/>
      <c r="L506" s="27"/>
      <c r="M506" s="21"/>
      <c r="N506" s="1" t="s">
        <v>365</v>
      </c>
    </row>
    <row r="507" spans="1:52" ht="30" customHeight="1" x14ac:dyDescent="0.3">
      <c r="A507" s="22" t="s">
        <v>377</v>
      </c>
      <c r="B507" s="22" t="s">
        <v>1733</v>
      </c>
      <c r="C507" s="22" t="s">
        <v>60</v>
      </c>
      <c r="D507" s="23">
        <v>3</v>
      </c>
      <c r="E507" s="25">
        <f>일위대가목록!E80</f>
        <v>0</v>
      </c>
      <c r="F507" s="28">
        <f>TRUNC(E507*D507,1)</f>
        <v>0</v>
      </c>
      <c r="G507" s="25">
        <f>일위대가목록!F80</f>
        <v>0</v>
      </c>
      <c r="H507" s="28">
        <f>TRUNC(G507*D507,1)</f>
        <v>0</v>
      </c>
      <c r="I507" s="25">
        <f>일위대가목록!G80</f>
        <v>0</v>
      </c>
      <c r="J507" s="28">
        <f>TRUNC(I507*D507,1)</f>
        <v>0</v>
      </c>
      <c r="K507" s="25">
        <f t="shared" ref="K507:L510" si="90">TRUNC(E507+G507+I507,1)</f>
        <v>0</v>
      </c>
      <c r="L507" s="28">
        <f t="shared" si="90"/>
        <v>0</v>
      </c>
      <c r="M507" s="22" t="s">
        <v>1734</v>
      </c>
      <c r="N507" s="2" t="s">
        <v>365</v>
      </c>
      <c r="O507" s="2" t="s">
        <v>1735</v>
      </c>
      <c r="P507" s="2" t="s">
        <v>63</v>
      </c>
      <c r="Q507" s="2" t="s">
        <v>64</v>
      </c>
      <c r="R507" s="2" t="s">
        <v>64</v>
      </c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2" t="s">
        <v>52</v>
      </c>
      <c r="AW507" s="2" t="s">
        <v>1736</v>
      </c>
      <c r="AX507" s="2" t="s">
        <v>52</v>
      </c>
      <c r="AY507" s="2" t="s">
        <v>52</v>
      </c>
      <c r="AZ507" s="2" t="s">
        <v>52</v>
      </c>
    </row>
    <row r="508" spans="1:52" ht="30" customHeight="1" x14ac:dyDescent="0.3">
      <c r="A508" s="22" t="s">
        <v>1737</v>
      </c>
      <c r="B508" s="22" t="s">
        <v>1738</v>
      </c>
      <c r="C508" s="22" t="s">
        <v>82</v>
      </c>
      <c r="D508" s="23">
        <v>1.4E-3</v>
      </c>
      <c r="E508" s="25">
        <f>일위대가목록!E192</f>
        <v>0</v>
      </c>
      <c r="F508" s="28">
        <f>TRUNC(E508*D508,1)</f>
        <v>0</v>
      </c>
      <c r="G508" s="25">
        <f>일위대가목록!F192</f>
        <v>0</v>
      </c>
      <c r="H508" s="28">
        <f>TRUNC(G508*D508,1)</f>
        <v>0</v>
      </c>
      <c r="I508" s="25">
        <f>일위대가목록!G192</f>
        <v>0</v>
      </c>
      <c r="J508" s="28">
        <f>TRUNC(I508*D508,1)</f>
        <v>0</v>
      </c>
      <c r="K508" s="25">
        <f t="shared" si="90"/>
        <v>0</v>
      </c>
      <c r="L508" s="28">
        <f t="shared" si="90"/>
        <v>0</v>
      </c>
      <c r="M508" s="22" t="s">
        <v>1739</v>
      </c>
      <c r="N508" s="2" t="s">
        <v>365</v>
      </c>
      <c r="O508" s="2" t="s">
        <v>1740</v>
      </c>
      <c r="P508" s="2" t="s">
        <v>63</v>
      </c>
      <c r="Q508" s="2" t="s">
        <v>64</v>
      </c>
      <c r="R508" s="2" t="s">
        <v>64</v>
      </c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2" t="s">
        <v>52</v>
      </c>
      <c r="AW508" s="2" t="s">
        <v>1741</v>
      </c>
      <c r="AX508" s="2" t="s">
        <v>52</v>
      </c>
      <c r="AY508" s="2" t="s">
        <v>52</v>
      </c>
      <c r="AZ508" s="2" t="s">
        <v>52</v>
      </c>
    </row>
    <row r="509" spans="1:52" ht="30" customHeight="1" x14ac:dyDescent="0.3">
      <c r="A509" s="22" t="s">
        <v>1737</v>
      </c>
      <c r="B509" s="22" t="s">
        <v>1742</v>
      </c>
      <c r="C509" s="22" t="s">
        <v>82</v>
      </c>
      <c r="D509" s="23">
        <v>0.04</v>
      </c>
      <c r="E509" s="25">
        <f>일위대가목록!E193</f>
        <v>0</v>
      </c>
      <c r="F509" s="28">
        <f>TRUNC(E509*D509,1)</f>
        <v>0</v>
      </c>
      <c r="G509" s="25">
        <f>일위대가목록!F193</f>
        <v>0</v>
      </c>
      <c r="H509" s="28">
        <f>TRUNC(G509*D509,1)</f>
        <v>0</v>
      </c>
      <c r="I509" s="25">
        <f>일위대가목록!G193</f>
        <v>0</v>
      </c>
      <c r="J509" s="28">
        <f>TRUNC(I509*D509,1)</f>
        <v>0</v>
      </c>
      <c r="K509" s="25">
        <f t="shared" si="90"/>
        <v>0</v>
      </c>
      <c r="L509" s="28">
        <f t="shared" si="90"/>
        <v>0</v>
      </c>
      <c r="M509" s="22" t="s">
        <v>1743</v>
      </c>
      <c r="N509" s="2" t="s">
        <v>365</v>
      </c>
      <c r="O509" s="2" t="s">
        <v>1744</v>
      </c>
      <c r="P509" s="2" t="s">
        <v>63</v>
      </c>
      <c r="Q509" s="2" t="s">
        <v>64</v>
      </c>
      <c r="R509" s="2" t="s">
        <v>64</v>
      </c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2" t="s">
        <v>52</v>
      </c>
      <c r="AW509" s="2" t="s">
        <v>1745</v>
      </c>
      <c r="AX509" s="2" t="s">
        <v>52</v>
      </c>
      <c r="AY509" s="2" t="s">
        <v>52</v>
      </c>
      <c r="AZ509" s="2" t="s">
        <v>52</v>
      </c>
    </row>
    <row r="510" spans="1:52" ht="30" customHeight="1" x14ac:dyDescent="0.3">
      <c r="A510" s="22" t="s">
        <v>230</v>
      </c>
      <c r="B510" s="22" t="s">
        <v>231</v>
      </c>
      <c r="C510" s="22" t="s">
        <v>82</v>
      </c>
      <c r="D510" s="23">
        <v>0.04</v>
      </c>
      <c r="E510" s="25">
        <f>일위대가목록!E141</f>
        <v>0</v>
      </c>
      <c r="F510" s="28">
        <f>TRUNC(E510*D510,1)</f>
        <v>0</v>
      </c>
      <c r="G510" s="25">
        <f>일위대가목록!F141</f>
        <v>0</v>
      </c>
      <c r="H510" s="28">
        <f>TRUNC(G510*D510,1)</f>
        <v>0</v>
      </c>
      <c r="I510" s="25">
        <f>일위대가목록!G141</f>
        <v>0</v>
      </c>
      <c r="J510" s="28">
        <f>TRUNC(I510*D510,1)</f>
        <v>0</v>
      </c>
      <c r="K510" s="25">
        <f t="shared" si="90"/>
        <v>0</v>
      </c>
      <c r="L510" s="28">
        <f t="shared" si="90"/>
        <v>0</v>
      </c>
      <c r="M510" s="22" t="s">
        <v>232</v>
      </c>
      <c r="N510" s="2" t="s">
        <v>365</v>
      </c>
      <c r="O510" s="2" t="s">
        <v>233</v>
      </c>
      <c r="P510" s="2" t="s">
        <v>63</v>
      </c>
      <c r="Q510" s="2" t="s">
        <v>64</v>
      </c>
      <c r="R510" s="2" t="s">
        <v>64</v>
      </c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2" t="s">
        <v>52</v>
      </c>
      <c r="AW510" s="2" t="s">
        <v>1746</v>
      </c>
      <c r="AX510" s="2" t="s">
        <v>52</v>
      </c>
      <c r="AY510" s="2" t="s">
        <v>52</v>
      </c>
      <c r="AZ510" s="2" t="s">
        <v>52</v>
      </c>
    </row>
    <row r="511" spans="1:52" ht="30" customHeight="1" x14ac:dyDescent="0.3">
      <c r="A511" s="22" t="s">
        <v>885</v>
      </c>
      <c r="B511" s="22" t="s">
        <v>52</v>
      </c>
      <c r="C511" s="22" t="s">
        <v>52</v>
      </c>
      <c r="D511" s="23"/>
      <c r="E511" s="25"/>
      <c r="F511" s="28">
        <f>TRUNC(SUMIF(N507:N510, N506, F507:F510),0)</f>
        <v>0</v>
      </c>
      <c r="G511" s="25"/>
      <c r="H511" s="28">
        <f>TRUNC(SUMIF(N507:N510, N506, H507:H510),0)</f>
        <v>0</v>
      </c>
      <c r="I511" s="25"/>
      <c r="J511" s="28">
        <f>TRUNC(SUMIF(N507:N510, N506, J507:J510),0)</f>
        <v>0</v>
      </c>
      <c r="K511" s="25"/>
      <c r="L511" s="28">
        <f>F511+H511+J511</f>
        <v>0</v>
      </c>
      <c r="M511" s="22" t="s">
        <v>52</v>
      </c>
      <c r="N511" s="2" t="s">
        <v>92</v>
      </c>
      <c r="O511" s="2" t="s">
        <v>92</v>
      </c>
      <c r="P511" s="2" t="s">
        <v>52</v>
      </c>
      <c r="Q511" s="2" t="s">
        <v>52</v>
      </c>
      <c r="R511" s="2" t="s">
        <v>52</v>
      </c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2" t="s">
        <v>52</v>
      </c>
      <c r="AW511" s="2" t="s">
        <v>52</v>
      </c>
      <c r="AX511" s="2" t="s">
        <v>52</v>
      </c>
      <c r="AY511" s="2" t="s">
        <v>52</v>
      </c>
      <c r="AZ511" s="2" t="s">
        <v>52</v>
      </c>
    </row>
    <row r="512" spans="1:52" ht="30" customHeight="1" x14ac:dyDescent="0.3">
      <c r="A512" s="23"/>
      <c r="B512" s="23"/>
      <c r="C512" s="23"/>
      <c r="D512" s="23"/>
      <c r="E512" s="25"/>
      <c r="F512" s="28"/>
      <c r="G512" s="25"/>
      <c r="H512" s="28"/>
      <c r="I512" s="25"/>
      <c r="J512" s="28"/>
      <c r="K512" s="25"/>
      <c r="L512" s="28"/>
      <c r="M512" s="23"/>
    </row>
    <row r="513" spans="1:52" ht="30" customHeight="1" x14ac:dyDescent="0.3">
      <c r="A513" s="19" t="s">
        <v>1747</v>
      </c>
      <c r="B513" s="20"/>
      <c r="C513" s="20"/>
      <c r="D513" s="20"/>
      <c r="E513" s="24"/>
      <c r="F513" s="27"/>
      <c r="G513" s="24"/>
      <c r="H513" s="27"/>
      <c r="I513" s="24"/>
      <c r="J513" s="27"/>
      <c r="K513" s="24"/>
      <c r="L513" s="27"/>
      <c r="M513" s="21"/>
      <c r="N513" s="1" t="s">
        <v>1735</v>
      </c>
    </row>
    <row r="514" spans="1:52" ht="30" customHeight="1" x14ac:dyDescent="0.3">
      <c r="A514" s="22" t="s">
        <v>1748</v>
      </c>
      <c r="B514" s="22" t="s">
        <v>1749</v>
      </c>
      <c r="C514" s="22" t="s">
        <v>60</v>
      </c>
      <c r="D514" s="23">
        <v>1.05</v>
      </c>
      <c r="E514" s="25">
        <f>단가대비표!O133</f>
        <v>0</v>
      </c>
      <c r="F514" s="28">
        <f>TRUNC(E514*D514,1)</f>
        <v>0</v>
      </c>
      <c r="G514" s="25">
        <f>단가대비표!P133</f>
        <v>0</v>
      </c>
      <c r="H514" s="28">
        <f>TRUNC(G514*D514,1)</f>
        <v>0</v>
      </c>
      <c r="I514" s="25">
        <f>단가대비표!V133</f>
        <v>0</v>
      </c>
      <c r="J514" s="28">
        <f>TRUNC(I514*D514,1)</f>
        <v>0</v>
      </c>
      <c r="K514" s="25">
        <f t="shared" ref="K514:L518" si="91">TRUNC(E514+G514+I514,1)</f>
        <v>0</v>
      </c>
      <c r="L514" s="28">
        <f t="shared" si="91"/>
        <v>0</v>
      </c>
      <c r="M514" s="22" t="s">
        <v>1750</v>
      </c>
      <c r="N514" s="2" t="s">
        <v>1735</v>
      </c>
      <c r="O514" s="2" t="s">
        <v>1751</v>
      </c>
      <c r="P514" s="2" t="s">
        <v>64</v>
      </c>
      <c r="Q514" s="2" t="s">
        <v>64</v>
      </c>
      <c r="R514" s="2" t="s">
        <v>63</v>
      </c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2" t="s">
        <v>52</v>
      </c>
      <c r="AW514" s="2" t="s">
        <v>1752</v>
      </c>
      <c r="AX514" s="2" t="s">
        <v>52</v>
      </c>
      <c r="AY514" s="2" t="s">
        <v>52</v>
      </c>
      <c r="AZ514" s="2" t="s">
        <v>52</v>
      </c>
    </row>
    <row r="515" spans="1:52" ht="30" customHeight="1" x14ac:dyDescent="0.3">
      <c r="A515" s="22" t="s">
        <v>1366</v>
      </c>
      <c r="B515" s="22" t="s">
        <v>1367</v>
      </c>
      <c r="C515" s="22" t="s">
        <v>748</v>
      </c>
      <c r="D515" s="23">
        <v>1.38</v>
      </c>
      <c r="E515" s="25">
        <f>일위대가목록!E67</f>
        <v>0</v>
      </c>
      <c r="F515" s="28">
        <f>TRUNC(E515*D515,1)</f>
        <v>0</v>
      </c>
      <c r="G515" s="25">
        <f>일위대가목록!F67</f>
        <v>0</v>
      </c>
      <c r="H515" s="28">
        <f>TRUNC(G515*D515,1)</f>
        <v>0</v>
      </c>
      <c r="I515" s="25">
        <f>일위대가목록!G67</f>
        <v>0</v>
      </c>
      <c r="J515" s="28">
        <f>TRUNC(I515*D515,1)</f>
        <v>0</v>
      </c>
      <c r="K515" s="25">
        <f t="shared" si="91"/>
        <v>0</v>
      </c>
      <c r="L515" s="28">
        <f t="shared" si="91"/>
        <v>0</v>
      </c>
      <c r="M515" s="22" t="s">
        <v>1368</v>
      </c>
      <c r="N515" s="2" t="s">
        <v>1735</v>
      </c>
      <c r="O515" s="2" t="s">
        <v>1369</v>
      </c>
      <c r="P515" s="2" t="s">
        <v>63</v>
      </c>
      <c r="Q515" s="2" t="s">
        <v>64</v>
      </c>
      <c r="R515" s="2" t="s">
        <v>64</v>
      </c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2" t="s">
        <v>52</v>
      </c>
      <c r="AW515" s="2" t="s">
        <v>1753</v>
      </c>
      <c r="AX515" s="2" t="s">
        <v>52</v>
      </c>
      <c r="AY515" s="2" t="s">
        <v>52</v>
      </c>
      <c r="AZ515" s="2" t="s">
        <v>52</v>
      </c>
    </row>
    <row r="516" spans="1:52" ht="30" customHeight="1" x14ac:dyDescent="0.3">
      <c r="A516" s="22" t="s">
        <v>755</v>
      </c>
      <c r="B516" s="22" t="s">
        <v>747</v>
      </c>
      <c r="C516" s="22" t="s">
        <v>748</v>
      </c>
      <c r="D516" s="23">
        <v>-6.2100000000000002E-2</v>
      </c>
      <c r="E516" s="25">
        <f>단가대비표!O28</f>
        <v>0</v>
      </c>
      <c r="F516" s="28">
        <f>TRUNC(E516*D516,1)</f>
        <v>0</v>
      </c>
      <c r="G516" s="25">
        <f>단가대비표!P28</f>
        <v>0</v>
      </c>
      <c r="H516" s="28">
        <f>TRUNC(G516*D516,1)</f>
        <v>0</v>
      </c>
      <c r="I516" s="25">
        <f>단가대비표!V28</f>
        <v>0</v>
      </c>
      <c r="J516" s="28">
        <f>TRUNC(I516*D516,1)</f>
        <v>0</v>
      </c>
      <c r="K516" s="25">
        <f t="shared" si="91"/>
        <v>0</v>
      </c>
      <c r="L516" s="28">
        <f t="shared" si="91"/>
        <v>0</v>
      </c>
      <c r="M516" s="22" t="s">
        <v>756</v>
      </c>
      <c r="N516" s="2" t="s">
        <v>1735</v>
      </c>
      <c r="O516" s="2" t="s">
        <v>757</v>
      </c>
      <c r="P516" s="2" t="s">
        <v>64</v>
      </c>
      <c r="Q516" s="2" t="s">
        <v>64</v>
      </c>
      <c r="R516" s="2" t="s">
        <v>63</v>
      </c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2" t="s">
        <v>52</v>
      </c>
      <c r="AW516" s="2" t="s">
        <v>1754</v>
      </c>
      <c r="AX516" s="2" t="s">
        <v>52</v>
      </c>
      <c r="AY516" s="2" t="s">
        <v>52</v>
      </c>
      <c r="AZ516" s="2" t="s">
        <v>52</v>
      </c>
    </row>
    <row r="517" spans="1:52" ht="30" customHeight="1" x14ac:dyDescent="0.3">
      <c r="A517" s="22" t="s">
        <v>1643</v>
      </c>
      <c r="B517" s="22" t="s">
        <v>1372</v>
      </c>
      <c r="C517" s="22" t="s">
        <v>82</v>
      </c>
      <c r="D517" s="23">
        <v>0.12</v>
      </c>
      <c r="E517" s="25">
        <f>일위대가목록!E118</f>
        <v>0</v>
      </c>
      <c r="F517" s="28">
        <f>TRUNC(E517*D517,1)</f>
        <v>0</v>
      </c>
      <c r="G517" s="25">
        <f>일위대가목록!F118</f>
        <v>0</v>
      </c>
      <c r="H517" s="28">
        <f>TRUNC(G517*D517,1)</f>
        <v>0</v>
      </c>
      <c r="I517" s="25">
        <f>일위대가목록!G118</f>
        <v>0</v>
      </c>
      <c r="J517" s="28">
        <f>TRUNC(I517*D517,1)</f>
        <v>0</v>
      </c>
      <c r="K517" s="25">
        <f t="shared" si="91"/>
        <v>0</v>
      </c>
      <c r="L517" s="28">
        <f t="shared" si="91"/>
        <v>0</v>
      </c>
      <c r="M517" s="22" t="s">
        <v>1644</v>
      </c>
      <c r="N517" s="2" t="s">
        <v>1735</v>
      </c>
      <c r="O517" s="2" t="s">
        <v>1645</v>
      </c>
      <c r="P517" s="2" t="s">
        <v>63</v>
      </c>
      <c r="Q517" s="2" t="s">
        <v>64</v>
      </c>
      <c r="R517" s="2" t="s">
        <v>64</v>
      </c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2" t="s">
        <v>52</v>
      </c>
      <c r="AW517" s="2" t="s">
        <v>1755</v>
      </c>
      <c r="AX517" s="2" t="s">
        <v>52</v>
      </c>
      <c r="AY517" s="2" t="s">
        <v>52</v>
      </c>
      <c r="AZ517" s="2" t="s">
        <v>52</v>
      </c>
    </row>
    <row r="518" spans="1:52" ht="30" customHeight="1" x14ac:dyDescent="0.3">
      <c r="A518" s="22" t="s">
        <v>1647</v>
      </c>
      <c r="B518" s="22" t="s">
        <v>1648</v>
      </c>
      <c r="C518" s="22" t="s">
        <v>82</v>
      </c>
      <c r="D518" s="23">
        <v>0.12</v>
      </c>
      <c r="E518" s="25">
        <f>일위대가목록!E131</f>
        <v>0</v>
      </c>
      <c r="F518" s="28">
        <f>TRUNC(E518*D518,1)</f>
        <v>0</v>
      </c>
      <c r="G518" s="25">
        <f>일위대가목록!F131</f>
        <v>0</v>
      </c>
      <c r="H518" s="28">
        <f>TRUNC(G518*D518,1)</f>
        <v>0</v>
      </c>
      <c r="I518" s="25">
        <f>일위대가목록!G131</f>
        <v>0</v>
      </c>
      <c r="J518" s="28">
        <f>TRUNC(I518*D518,1)</f>
        <v>0</v>
      </c>
      <c r="K518" s="25">
        <f t="shared" si="91"/>
        <v>0</v>
      </c>
      <c r="L518" s="28">
        <f t="shared" si="91"/>
        <v>0</v>
      </c>
      <c r="M518" s="22" t="s">
        <v>1649</v>
      </c>
      <c r="N518" s="2" t="s">
        <v>1735</v>
      </c>
      <c r="O518" s="2" t="s">
        <v>1650</v>
      </c>
      <c r="P518" s="2" t="s">
        <v>63</v>
      </c>
      <c r="Q518" s="2" t="s">
        <v>64</v>
      </c>
      <c r="R518" s="2" t="s">
        <v>64</v>
      </c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2" t="s">
        <v>52</v>
      </c>
      <c r="AW518" s="2" t="s">
        <v>1756</v>
      </c>
      <c r="AX518" s="2" t="s">
        <v>52</v>
      </c>
      <c r="AY518" s="2" t="s">
        <v>52</v>
      </c>
      <c r="AZ518" s="2" t="s">
        <v>52</v>
      </c>
    </row>
    <row r="519" spans="1:52" ht="30" customHeight="1" x14ac:dyDescent="0.3">
      <c r="A519" s="22" t="s">
        <v>885</v>
      </c>
      <c r="B519" s="22" t="s">
        <v>52</v>
      </c>
      <c r="C519" s="22" t="s">
        <v>52</v>
      </c>
      <c r="D519" s="23"/>
      <c r="E519" s="25"/>
      <c r="F519" s="28">
        <f>TRUNC(SUMIF(N514:N518, N513, F514:F518),0)</f>
        <v>0</v>
      </c>
      <c r="G519" s="25"/>
      <c r="H519" s="28">
        <f>TRUNC(SUMIF(N514:N518, N513, H514:H518),0)</f>
        <v>0</v>
      </c>
      <c r="I519" s="25"/>
      <c r="J519" s="28">
        <f>TRUNC(SUMIF(N514:N518, N513, J514:J518),0)</f>
        <v>0</v>
      </c>
      <c r="K519" s="25"/>
      <c r="L519" s="28">
        <f>F519+H519+J519</f>
        <v>0</v>
      </c>
      <c r="M519" s="22" t="s">
        <v>52</v>
      </c>
      <c r="N519" s="2" t="s">
        <v>92</v>
      </c>
      <c r="O519" s="2" t="s">
        <v>92</v>
      </c>
      <c r="P519" s="2" t="s">
        <v>52</v>
      </c>
      <c r="Q519" s="2" t="s">
        <v>52</v>
      </c>
      <c r="R519" s="2" t="s">
        <v>52</v>
      </c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2" t="s">
        <v>52</v>
      </c>
      <c r="AW519" s="2" t="s">
        <v>52</v>
      </c>
      <c r="AX519" s="2" t="s">
        <v>52</v>
      </c>
      <c r="AY519" s="2" t="s">
        <v>52</v>
      </c>
      <c r="AZ519" s="2" t="s">
        <v>52</v>
      </c>
    </row>
    <row r="520" spans="1:52" ht="30" customHeight="1" x14ac:dyDescent="0.3">
      <c r="A520" s="23"/>
      <c r="B520" s="23"/>
      <c r="C520" s="23"/>
      <c r="D520" s="23"/>
      <c r="E520" s="25"/>
      <c r="F520" s="28"/>
      <c r="G520" s="25"/>
      <c r="H520" s="28"/>
      <c r="I520" s="25"/>
      <c r="J520" s="28"/>
      <c r="K520" s="25"/>
      <c r="L520" s="28"/>
      <c r="M520" s="23"/>
    </row>
    <row r="521" spans="1:52" ht="30" customHeight="1" x14ac:dyDescent="0.3">
      <c r="A521" s="19" t="s">
        <v>1757</v>
      </c>
      <c r="B521" s="20"/>
      <c r="C521" s="20"/>
      <c r="D521" s="20"/>
      <c r="E521" s="24"/>
      <c r="F521" s="27"/>
      <c r="G521" s="24"/>
      <c r="H521" s="27"/>
      <c r="I521" s="24"/>
      <c r="J521" s="27"/>
      <c r="K521" s="24"/>
      <c r="L521" s="27"/>
      <c r="M521" s="21"/>
      <c r="N521" s="1" t="s">
        <v>370</v>
      </c>
    </row>
    <row r="522" spans="1:52" ht="30" customHeight="1" x14ac:dyDescent="0.3">
      <c r="A522" s="22" t="s">
        <v>1737</v>
      </c>
      <c r="B522" s="22" t="s">
        <v>1758</v>
      </c>
      <c r="C522" s="22" t="s">
        <v>82</v>
      </c>
      <c r="D522" s="23">
        <v>0.35</v>
      </c>
      <c r="E522" s="25">
        <f>일위대가목록!E194</f>
        <v>0</v>
      </c>
      <c r="F522" s="28">
        <f>TRUNC(E522*D522,1)</f>
        <v>0</v>
      </c>
      <c r="G522" s="25">
        <f>일위대가목록!F194</f>
        <v>0</v>
      </c>
      <c r="H522" s="28">
        <f>TRUNC(G522*D522,1)</f>
        <v>0</v>
      </c>
      <c r="I522" s="25">
        <f>일위대가목록!G194</f>
        <v>0</v>
      </c>
      <c r="J522" s="28">
        <f>TRUNC(I522*D522,1)</f>
        <v>0</v>
      </c>
      <c r="K522" s="25">
        <f>TRUNC(E522+G522+I522,1)</f>
        <v>0</v>
      </c>
      <c r="L522" s="28">
        <f>TRUNC(F522+H522+J522,1)</f>
        <v>0</v>
      </c>
      <c r="M522" s="22" t="s">
        <v>1759</v>
      </c>
      <c r="N522" s="2" t="s">
        <v>370</v>
      </c>
      <c r="O522" s="2" t="s">
        <v>1760</v>
      </c>
      <c r="P522" s="2" t="s">
        <v>63</v>
      </c>
      <c r="Q522" s="2" t="s">
        <v>64</v>
      </c>
      <c r="R522" s="2" t="s">
        <v>64</v>
      </c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2" t="s">
        <v>52</v>
      </c>
      <c r="AW522" s="2" t="s">
        <v>1761</v>
      </c>
      <c r="AX522" s="2" t="s">
        <v>52</v>
      </c>
      <c r="AY522" s="2" t="s">
        <v>52</v>
      </c>
      <c r="AZ522" s="2" t="s">
        <v>52</v>
      </c>
    </row>
    <row r="523" spans="1:52" ht="30" customHeight="1" x14ac:dyDescent="0.3">
      <c r="A523" s="22" t="s">
        <v>885</v>
      </c>
      <c r="B523" s="22" t="s">
        <v>52</v>
      </c>
      <c r="C523" s="22" t="s">
        <v>52</v>
      </c>
      <c r="D523" s="23"/>
      <c r="E523" s="25"/>
      <c r="F523" s="28">
        <f>TRUNC(SUMIF(N522:N522, N521, F522:F522),0)</f>
        <v>0</v>
      </c>
      <c r="G523" s="25"/>
      <c r="H523" s="28">
        <f>TRUNC(SUMIF(N522:N522, N521, H522:H522),0)</f>
        <v>0</v>
      </c>
      <c r="I523" s="25"/>
      <c r="J523" s="28">
        <f>TRUNC(SUMIF(N522:N522, N521, J522:J522),0)</f>
        <v>0</v>
      </c>
      <c r="K523" s="25"/>
      <c r="L523" s="28">
        <f>F523+H523+J523</f>
        <v>0</v>
      </c>
      <c r="M523" s="22" t="s">
        <v>52</v>
      </c>
      <c r="N523" s="2" t="s">
        <v>92</v>
      </c>
      <c r="O523" s="2" t="s">
        <v>92</v>
      </c>
      <c r="P523" s="2" t="s">
        <v>52</v>
      </c>
      <c r="Q523" s="2" t="s">
        <v>52</v>
      </c>
      <c r="R523" s="2" t="s">
        <v>52</v>
      </c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2" t="s">
        <v>52</v>
      </c>
      <c r="AW523" s="2" t="s">
        <v>52</v>
      </c>
      <c r="AX523" s="2" t="s">
        <v>52</v>
      </c>
      <c r="AY523" s="2" t="s">
        <v>52</v>
      </c>
      <c r="AZ523" s="2" t="s">
        <v>52</v>
      </c>
    </row>
    <row r="524" spans="1:52" ht="30" customHeight="1" x14ac:dyDescent="0.3">
      <c r="A524" s="23"/>
      <c r="B524" s="23"/>
      <c r="C524" s="23"/>
      <c r="D524" s="23"/>
      <c r="E524" s="25"/>
      <c r="F524" s="28"/>
      <c r="G524" s="25"/>
      <c r="H524" s="28"/>
      <c r="I524" s="25"/>
      <c r="J524" s="28"/>
      <c r="K524" s="25"/>
      <c r="L524" s="28"/>
      <c r="M524" s="23"/>
    </row>
    <row r="525" spans="1:52" ht="30" customHeight="1" x14ac:dyDescent="0.3">
      <c r="A525" s="19" t="s">
        <v>1762</v>
      </c>
      <c r="B525" s="20"/>
      <c r="C525" s="20"/>
      <c r="D525" s="20"/>
      <c r="E525" s="24"/>
      <c r="F525" s="27"/>
      <c r="G525" s="24"/>
      <c r="H525" s="27"/>
      <c r="I525" s="24"/>
      <c r="J525" s="27"/>
      <c r="K525" s="24"/>
      <c r="L525" s="27"/>
      <c r="M525" s="21"/>
      <c r="N525" s="1" t="s">
        <v>375</v>
      </c>
    </row>
    <row r="526" spans="1:52" ht="30" customHeight="1" x14ac:dyDescent="0.3">
      <c r="A526" s="22" t="s">
        <v>1763</v>
      </c>
      <c r="B526" s="22" t="s">
        <v>1764</v>
      </c>
      <c r="C526" s="22" t="s">
        <v>82</v>
      </c>
      <c r="D526" s="23">
        <v>0.32</v>
      </c>
      <c r="E526" s="25">
        <f>일위대가목록!E195</f>
        <v>0</v>
      </c>
      <c r="F526" s="28">
        <f>TRUNC(E526*D526,1)</f>
        <v>0</v>
      </c>
      <c r="G526" s="25">
        <f>일위대가목록!F195</f>
        <v>0</v>
      </c>
      <c r="H526" s="28">
        <f>TRUNC(G526*D526,1)</f>
        <v>0</v>
      </c>
      <c r="I526" s="25">
        <f>일위대가목록!G195</f>
        <v>0</v>
      </c>
      <c r="J526" s="28">
        <f>TRUNC(I526*D526,1)</f>
        <v>0</v>
      </c>
      <c r="K526" s="25">
        <f>TRUNC(E526+G526+I526,1)</f>
        <v>0</v>
      </c>
      <c r="L526" s="28">
        <f>TRUNC(F526+H526+J526,1)</f>
        <v>0</v>
      </c>
      <c r="M526" s="22" t="s">
        <v>1765</v>
      </c>
      <c r="N526" s="2" t="s">
        <v>375</v>
      </c>
      <c r="O526" s="2" t="s">
        <v>1766</v>
      </c>
      <c r="P526" s="2" t="s">
        <v>63</v>
      </c>
      <c r="Q526" s="2" t="s">
        <v>64</v>
      </c>
      <c r="R526" s="2" t="s">
        <v>64</v>
      </c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2" t="s">
        <v>52</v>
      </c>
      <c r="AW526" s="2" t="s">
        <v>1767</v>
      </c>
      <c r="AX526" s="2" t="s">
        <v>52</v>
      </c>
      <c r="AY526" s="2" t="s">
        <v>52</v>
      </c>
      <c r="AZ526" s="2" t="s">
        <v>52</v>
      </c>
    </row>
    <row r="527" spans="1:52" ht="30" customHeight="1" x14ac:dyDescent="0.3">
      <c r="A527" s="22" t="s">
        <v>885</v>
      </c>
      <c r="B527" s="22" t="s">
        <v>52</v>
      </c>
      <c r="C527" s="22" t="s">
        <v>52</v>
      </c>
      <c r="D527" s="23"/>
      <c r="E527" s="25"/>
      <c r="F527" s="28">
        <f>TRUNC(SUMIF(N526:N526, N525, F526:F526),0)</f>
        <v>0</v>
      </c>
      <c r="G527" s="25"/>
      <c r="H527" s="28">
        <f>TRUNC(SUMIF(N526:N526, N525, H526:H526),0)</f>
        <v>0</v>
      </c>
      <c r="I527" s="25"/>
      <c r="J527" s="28">
        <f>TRUNC(SUMIF(N526:N526, N525, J526:J526),0)</f>
        <v>0</v>
      </c>
      <c r="K527" s="25"/>
      <c r="L527" s="28">
        <f>F527+H527+J527</f>
        <v>0</v>
      </c>
      <c r="M527" s="22" t="s">
        <v>52</v>
      </c>
      <c r="N527" s="2" t="s">
        <v>92</v>
      </c>
      <c r="O527" s="2" t="s">
        <v>92</v>
      </c>
      <c r="P527" s="2" t="s">
        <v>52</v>
      </c>
      <c r="Q527" s="2" t="s">
        <v>52</v>
      </c>
      <c r="R527" s="2" t="s">
        <v>52</v>
      </c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2" t="s">
        <v>52</v>
      </c>
      <c r="AW527" s="2" t="s">
        <v>52</v>
      </c>
      <c r="AX527" s="2" t="s">
        <v>52</v>
      </c>
      <c r="AY527" s="2" t="s">
        <v>52</v>
      </c>
      <c r="AZ527" s="2" t="s">
        <v>52</v>
      </c>
    </row>
    <row r="528" spans="1:52" ht="30" customHeight="1" x14ac:dyDescent="0.3">
      <c r="A528" s="23"/>
      <c r="B528" s="23"/>
      <c r="C528" s="23"/>
      <c r="D528" s="23"/>
      <c r="E528" s="25"/>
      <c r="F528" s="28"/>
      <c r="G528" s="25"/>
      <c r="H528" s="28"/>
      <c r="I528" s="25"/>
      <c r="J528" s="28"/>
      <c r="K528" s="25"/>
      <c r="L528" s="28"/>
      <c r="M528" s="23"/>
    </row>
    <row r="529" spans="1:52" ht="30" customHeight="1" x14ac:dyDescent="0.3">
      <c r="A529" s="19" t="s">
        <v>1768</v>
      </c>
      <c r="B529" s="20"/>
      <c r="C529" s="20"/>
      <c r="D529" s="20"/>
      <c r="E529" s="24"/>
      <c r="F529" s="27"/>
      <c r="G529" s="24"/>
      <c r="H529" s="27"/>
      <c r="I529" s="24"/>
      <c r="J529" s="27"/>
      <c r="K529" s="24"/>
      <c r="L529" s="27"/>
      <c r="M529" s="21"/>
      <c r="N529" s="1" t="s">
        <v>1769</v>
      </c>
    </row>
    <row r="530" spans="1:52" ht="30" customHeight="1" x14ac:dyDescent="0.3">
      <c r="A530" s="22" t="s">
        <v>1773</v>
      </c>
      <c r="B530" s="22" t="s">
        <v>1764</v>
      </c>
      <c r="C530" s="22" t="s">
        <v>82</v>
      </c>
      <c r="D530" s="23">
        <v>0.23</v>
      </c>
      <c r="E530" s="25">
        <f>일위대가목록!E196</f>
        <v>0</v>
      </c>
      <c r="F530" s="28">
        <f>TRUNC(E530*D530,1)</f>
        <v>0</v>
      </c>
      <c r="G530" s="25">
        <f>일위대가목록!F196</f>
        <v>0</v>
      </c>
      <c r="H530" s="28">
        <f>TRUNC(G530*D530,1)</f>
        <v>0</v>
      </c>
      <c r="I530" s="25">
        <f>일위대가목록!G196</f>
        <v>0</v>
      </c>
      <c r="J530" s="28">
        <f>TRUNC(I530*D530,1)</f>
        <v>0</v>
      </c>
      <c r="K530" s="25">
        <f>TRUNC(E530+G530+I530,1)</f>
        <v>0</v>
      </c>
      <c r="L530" s="28">
        <f>TRUNC(F530+H530+J530,1)</f>
        <v>0</v>
      </c>
      <c r="M530" s="22" t="s">
        <v>1774</v>
      </c>
      <c r="N530" s="2" t="s">
        <v>1769</v>
      </c>
      <c r="O530" s="2" t="s">
        <v>1775</v>
      </c>
      <c r="P530" s="2" t="s">
        <v>63</v>
      </c>
      <c r="Q530" s="2" t="s">
        <v>64</v>
      </c>
      <c r="R530" s="2" t="s">
        <v>64</v>
      </c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2" t="s">
        <v>52</v>
      </c>
      <c r="AW530" s="2" t="s">
        <v>1776</v>
      </c>
      <c r="AX530" s="2" t="s">
        <v>52</v>
      </c>
      <c r="AY530" s="2" t="s">
        <v>52</v>
      </c>
      <c r="AZ530" s="2" t="s">
        <v>52</v>
      </c>
    </row>
    <row r="531" spans="1:52" ht="30" customHeight="1" x14ac:dyDescent="0.3">
      <c r="A531" s="22" t="s">
        <v>885</v>
      </c>
      <c r="B531" s="22" t="s">
        <v>52</v>
      </c>
      <c r="C531" s="22" t="s">
        <v>52</v>
      </c>
      <c r="D531" s="23"/>
      <c r="E531" s="25"/>
      <c r="F531" s="28">
        <f>TRUNC(SUMIF(N530:N530, N529, F530:F530),0)</f>
        <v>0</v>
      </c>
      <c r="G531" s="25"/>
      <c r="H531" s="28">
        <f>TRUNC(SUMIF(N530:N530, N529, H530:H530),0)</f>
        <v>0</v>
      </c>
      <c r="I531" s="25"/>
      <c r="J531" s="28">
        <f>TRUNC(SUMIF(N530:N530, N529, J530:J530),0)</f>
        <v>0</v>
      </c>
      <c r="K531" s="25"/>
      <c r="L531" s="28">
        <f>F531+H531+J531</f>
        <v>0</v>
      </c>
      <c r="M531" s="22" t="s">
        <v>52</v>
      </c>
      <c r="N531" s="2" t="s">
        <v>92</v>
      </c>
      <c r="O531" s="2" t="s">
        <v>92</v>
      </c>
      <c r="P531" s="2" t="s">
        <v>52</v>
      </c>
      <c r="Q531" s="2" t="s">
        <v>52</v>
      </c>
      <c r="R531" s="2" t="s">
        <v>52</v>
      </c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2" t="s">
        <v>52</v>
      </c>
      <c r="AW531" s="2" t="s">
        <v>52</v>
      </c>
      <c r="AX531" s="2" t="s">
        <v>52</v>
      </c>
      <c r="AY531" s="2" t="s">
        <v>52</v>
      </c>
      <c r="AZ531" s="2" t="s">
        <v>52</v>
      </c>
    </row>
    <row r="532" spans="1:52" ht="30" customHeight="1" x14ac:dyDescent="0.3">
      <c r="A532" s="23"/>
      <c r="B532" s="23"/>
      <c r="C532" s="23"/>
      <c r="D532" s="23"/>
      <c r="E532" s="25"/>
      <c r="F532" s="28"/>
      <c r="G532" s="25"/>
      <c r="H532" s="28"/>
      <c r="I532" s="25"/>
      <c r="J532" s="28"/>
      <c r="K532" s="25"/>
      <c r="L532" s="28"/>
      <c r="M532" s="23"/>
    </row>
    <row r="533" spans="1:52" ht="30" customHeight="1" x14ac:dyDescent="0.3">
      <c r="A533" s="19" t="s">
        <v>1777</v>
      </c>
      <c r="B533" s="20"/>
      <c r="C533" s="20"/>
      <c r="D533" s="20"/>
      <c r="E533" s="24"/>
      <c r="F533" s="27"/>
      <c r="G533" s="24"/>
      <c r="H533" s="27"/>
      <c r="I533" s="24"/>
      <c r="J533" s="27"/>
      <c r="K533" s="24"/>
      <c r="L533" s="27"/>
      <c r="M533" s="21"/>
      <c r="N533" s="1" t="s">
        <v>380</v>
      </c>
    </row>
    <row r="534" spans="1:52" ht="30" customHeight="1" x14ac:dyDescent="0.3">
      <c r="A534" s="22" t="s">
        <v>1672</v>
      </c>
      <c r="B534" s="22" t="s">
        <v>1778</v>
      </c>
      <c r="C534" s="22" t="s">
        <v>60</v>
      </c>
      <c r="D534" s="23">
        <v>3</v>
      </c>
      <c r="E534" s="25">
        <f>일위대가목록!E201</f>
        <v>0</v>
      </c>
      <c r="F534" s="28">
        <f>TRUNC(E534*D534,1)</f>
        <v>0</v>
      </c>
      <c r="G534" s="25">
        <f>일위대가목록!F201</f>
        <v>0</v>
      </c>
      <c r="H534" s="28">
        <f>TRUNC(G534*D534,1)</f>
        <v>0</v>
      </c>
      <c r="I534" s="25">
        <f>일위대가목록!G201</f>
        <v>0</v>
      </c>
      <c r="J534" s="28">
        <f>TRUNC(I534*D534,1)</f>
        <v>0</v>
      </c>
      <c r="K534" s="25">
        <f>TRUNC(E534+G534+I534,1)</f>
        <v>0</v>
      </c>
      <c r="L534" s="28">
        <f>TRUNC(F534+H534+J534,1)</f>
        <v>0</v>
      </c>
      <c r="M534" s="22" t="s">
        <v>1779</v>
      </c>
      <c r="N534" s="2" t="s">
        <v>380</v>
      </c>
      <c r="O534" s="2" t="s">
        <v>1780</v>
      </c>
      <c r="P534" s="2" t="s">
        <v>63</v>
      </c>
      <c r="Q534" s="2" t="s">
        <v>64</v>
      </c>
      <c r="R534" s="2" t="s">
        <v>64</v>
      </c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2" t="s">
        <v>52</v>
      </c>
      <c r="AW534" s="2" t="s">
        <v>1781</v>
      </c>
      <c r="AX534" s="2" t="s">
        <v>52</v>
      </c>
      <c r="AY534" s="2" t="s">
        <v>52</v>
      </c>
      <c r="AZ534" s="2" t="s">
        <v>52</v>
      </c>
    </row>
    <row r="535" spans="1:52" ht="30" customHeight="1" x14ac:dyDescent="0.3">
      <c r="A535" s="22" t="s">
        <v>885</v>
      </c>
      <c r="B535" s="22" t="s">
        <v>52</v>
      </c>
      <c r="C535" s="22" t="s">
        <v>52</v>
      </c>
      <c r="D535" s="23"/>
      <c r="E535" s="25"/>
      <c r="F535" s="28">
        <f>TRUNC(SUMIF(N534:N534, N533, F534:F534),0)</f>
        <v>0</v>
      </c>
      <c r="G535" s="25"/>
      <c r="H535" s="28">
        <f>TRUNC(SUMIF(N534:N534, N533, H534:H534),0)</f>
        <v>0</v>
      </c>
      <c r="I535" s="25"/>
      <c r="J535" s="28">
        <f>TRUNC(SUMIF(N534:N534, N533, J534:J534),0)</f>
        <v>0</v>
      </c>
      <c r="K535" s="25"/>
      <c r="L535" s="28">
        <f>F535+H535+J535</f>
        <v>0</v>
      </c>
      <c r="M535" s="22" t="s">
        <v>52</v>
      </c>
      <c r="N535" s="2" t="s">
        <v>92</v>
      </c>
      <c r="O535" s="2" t="s">
        <v>92</v>
      </c>
      <c r="P535" s="2" t="s">
        <v>52</v>
      </c>
      <c r="Q535" s="2" t="s">
        <v>52</v>
      </c>
      <c r="R535" s="2" t="s">
        <v>52</v>
      </c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2" t="s">
        <v>52</v>
      </c>
      <c r="AW535" s="2" t="s">
        <v>52</v>
      </c>
      <c r="AX535" s="2" t="s">
        <v>52</v>
      </c>
      <c r="AY535" s="2" t="s">
        <v>52</v>
      </c>
      <c r="AZ535" s="2" t="s">
        <v>52</v>
      </c>
    </row>
    <row r="536" spans="1:52" ht="30" customHeight="1" x14ac:dyDescent="0.3">
      <c r="A536" s="23"/>
      <c r="B536" s="23"/>
      <c r="C536" s="23"/>
      <c r="D536" s="23"/>
      <c r="E536" s="25"/>
      <c r="F536" s="28"/>
      <c r="G536" s="25"/>
      <c r="H536" s="28"/>
      <c r="I536" s="25"/>
      <c r="J536" s="28"/>
      <c r="K536" s="25"/>
      <c r="L536" s="28"/>
      <c r="M536" s="23"/>
    </row>
    <row r="537" spans="1:52" ht="30" customHeight="1" x14ac:dyDescent="0.3">
      <c r="A537" s="19" t="s">
        <v>1782</v>
      </c>
      <c r="B537" s="20"/>
      <c r="C537" s="20"/>
      <c r="D537" s="20"/>
      <c r="E537" s="24"/>
      <c r="F537" s="27"/>
      <c r="G537" s="24"/>
      <c r="H537" s="27"/>
      <c r="I537" s="24"/>
      <c r="J537" s="27"/>
      <c r="K537" s="24"/>
      <c r="L537" s="27"/>
      <c r="M537" s="21"/>
      <c r="N537" s="1" t="s">
        <v>384</v>
      </c>
    </row>
    <row r="538" spans="1:52" ht="30" customHeight="1" x14ac:dyDescent="0.3">
      <c r="A538" s="22" t="s">
        <v>1672</v>
      </c>
      <c r="B538" s="22" t="s">
        <v>1783</v>
      </c>
      <c r="C538" s="22" t="s">
        <v>60</v>
      </c>
      <c r="D538" s="23">
        <v>5</v>
      </c>
      <c r="E538" s="25">
        <f>일위대가목록!E200</f>
        <v>0</v>
      </c>
      <c r="F538" s="28">
        <f>TRUNC(E538*D538,1)</f>
        <v>0</v>
      </c>
      <c r="G538" s="25">
        <f>일위대가목록!F200</f>
        <v>0</v>
      </c>
      <c r="H538" s="28">
        <f>TRUNC(G538*D538,1)</f>
        <v>0</v>
      </c>
      <c r="I538" s="25">
        <f>일위대가목록!G200</f>
        <v>0</v>
      </c>
      <c r="J538" s="28">
        <f>TRUNC(I538*D538,1)</f>
        <v>0</v>
      </c>
      <c r="K538" s="25">
        <f>TRUNC(E538+G538+I538,1)</f>
        <v>0</v>
      </c>
      <c r="L538" s="28">
        <f>TRUNC(F538+H538+J538,1)</f>
        <v>0</v>
      </c>
      <c r="M538" s="22" t="s">
        <v>1784</v>
      </c>
      <c r="N538" s="2" t="s">
        <v>384</v>
      </c>
      <c r="O538" s="2" t="s">
        <v>1785</v>
      </c>
      <c r="P538" s="2" t="s">
        <v>63</v>
      </c>
      <c r="Q538" s="2" t="s">
        <v>64</v>
      </c>
      <c r="R538" s="2" t="s">
        <v>64</v>
      </c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2" t="s">
        <v>52</v>
      </c>
      <c r="AW538" s="2" t="s">
        <v>1786</v>
      </c>
      <c r="AX538" s="2" t="s">
        <v>52</v>
      </c>
      <c r="AY538" s="2" t="s">
        <v>52</v>
      </c>
      <c r="AZ538" s="2" t="s">
        <v>52</v>
      </c>
    </row>
    <row r="539" spans="1:52" ht="30" customHeight="1" x14ac:dyDescent="0.3">
      <c r="A539" s="22" t="s">
        <v>885</v>
      </c>
      <c r="B539" s="22" t="s">
        <v>52</v>
      </c>
      <c r="C539" s="22" t="s">
        <v>52</v>
      </c>
      <c r="D539" s="23"/>
      <c r="E539" s="25"/>
      <c r="F539" s="28">
        <f>TRUNC(SUMIF(N538:N538, N537, F538:F538),0)</f>
        <v>0</v>
      </c>
      <c r="G539" s="25"/>
      <c r="H539" s="28">
        <f>TRUNC(SUMIF(N538:N538, N537, H538:H538),0)</f>
        <v>0</v>
      </c>
      <c r="I539" s="25"/>
      <c r="J539" s="28">
        <f>TRUNC(SUMIF(N538:N538, N537, J538:J538),0)</f>
        <v>0</v>
      </c>
      <c r="K539" s="25"/>
      <c r="L539" s="28">
        <f>F539+H539+J539</f>
        <v>0</v>
      </c>
      <c r="M539" s="22" t="s">
        <v>52</v>
      </c>
      <c r="N539" s="2" t="s">
        <v>92</v>
      </c>
      <c r="O539" s="2" t="s">
        <v>92</v>
      </c>
      <c r="P539" s="2" t="s">
        <v>52</v>
      </c>
      <c r="Q539" s="2" t="s">
        <v>52</v>
      </c>
      <c r="R539" s="2" t="s">
        <v>52</v>
      </c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2" t="s">
        <v>52</v>
      </c>
      <c r="AW539" s="2" t="s">
        <v>52</v>
      </c>
      <c r="AX539" s="2" t="s">
        <v>52</v>
      </c>
      <c r="AY539" s="2" t="s">
        <v>52</v>
      </c>
      <c r="AZ539" s="2" t="s">
        <v>52</v>
      </c>
    </row>
    <row r="540" spans="1:52" ht="30" customHeight="1" x14ac:dyDescent="0.3">
      <c r="A540" s="23"/>
      <c r="B540" s="23"/>
      <c r="C540" s="23"/>
      <c r="D540" s="23"/>
      <c r="E540" s="25"/>
      <c r="F540" s="28"/>
      <c r="G540" s="25"/>
      <c r="H540" s="28"/>
      <c r="I540" s="25"/>
      <c r="J540" s="28"/>
      <c r="K540" s="25"/>
      <c r="L540" s="28"/>
      <c r="M540" s="23"/>
    </row>
    <row r="541" spans="1:52" ht="30" customHeight="1" x14ac:dyDescent="0.3">
      <c r="A541" s="19" t="s">
        <v>1787</v>
      </c>
      <c r="B541" s="20"/>
      <c r="C541" s="20"/>
      <c r="D541" s="20"/>
      <c r="E541" s="24"/>
      <c r="F541" s="27"/>
      <c r="G541" s="24"/>
      <c r="H541" s="27"/>
      <c r="I541" s="24"/>
      <c r="J541" s="27"/>
      <c r="K541" s="24"/>
      <c r="L541" s="27"/>
      <c r="M541" s="21"/>
      <c r="N541" s="1" t="s">
        <v>389</v>
      </c>
    </row>
    <row r="542" spans="1:52" ht="30" customHeight="1" x14ac:dyDescent="0.3">
      <c r="A542" s="22" t="s">
        <v>1672</v>
      </c>
      <c r="B542" s="22" t="s">
        <v>1788</v>
      </c>
      <c r="C542" s="22" t="s">
        <v>60</v>
      </c>
      <c r="D542" s="23">
        <v>3.3330000000000002</v>
      </c>
      <c r="E542" s="25">
        <f>일위대가목록!E199</f>
        <v>0</v>
      </c>
      <c r="F542" s="28">
        <f>TRUNC(E542*D542,1)</f>
        <v>0</v>
      </c>
      <c r="G542" s="25">
        <f>일위대가목록!F199</f>
        <v>0</v>
      </c>
      <c r="H542" s="28">
        <f>TRUNC(G542*D542,1)</f>
        <v>0</v>
      </c>
      <c r="I542" s="25">
        <f>일위대가목록!G199</f>
        <v>0</v>
      </c>
      <c r="J542" s="28">
        <f>TRUNC(I542*D542,1)</f>
        <v>0</v>
      </c>
      <c r="K542" s="25">
        <f>TRUNC(E542+G542+I542,1)</f>
        <v>0</v>
      </c>
      <c r="L542" s="28">
        <f>TRUNC(F542+H542+J542,1)</f>
        <v>0</v>
      </c>
      <c r="M542" s="22" t="s">
        <v>1789</v>
      </c>
      <c r="N542" s="2" t="s">
        <v>389</v>
      </c>
      <c r="O542" s="2" t="s">
        <v>1790</v>
      </c>
      <c r="P542" s="2" t="s">
        <v>63</v>
      </c>
      <c r="Q542" s="2" t="s">
        <v>64</v>
      </c>
      <c r="R542" s="2" t="s">
        <v>64</v>
      </c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2" t="s">
        <v>52</v>
      </c>
      <c r="AW542" s="2" t="s">
        <v>1791</v>
      </c>
      <c r="AX542" s="2" t="s">
        <v>52</v>
      </c>
      <c r="AY542" s="2" t="s">
        <v>52</v>
      </c>
      <c r="AZ542" s="2" t="s">
        <v>52</v>
      </c>
    </row>
    <row r="543" spans="1:52" ht="30" customHeight="1" x14ac:dyDescent="0.3">
      <c r="A543" s="22" t="s">
        <v>885</v>
      </c>
      <c r="B543" s="22" t="s">
        <v>52</v>
      </c>
      <c r="C543" s="22" t="s">
        <v>52</v>
      </c>
      <c r="D543" s="23"/>
      <c r="E543" s="25"/>
      <c r="F543" s="28">
        <f>TRUNC(SUMIF(N542:N542, N541, F542:F542),0)</f>
        <v>0</v>
      </c>
      <c r="G543" s="25"/>
      <c r="H543" s="28">
        <f>TRUNC(SUMIF(N542:N542, N541, H542:H542),0)</f>
        <v>0</v>
      </c>
      <c r="I543" s="25"/>
      <c r="J543" s="28">
        <f>TRUNC(SUMIF(N542:N542, N541, J542:J542),0)</f>
        <v>0</v>
      </c>
      <c r="K543" s="25"/>
      <c r="L543" s="28">
        <f>F543+H543+J543</f>
        <v>0</v>
      </c>
      <c r="M543" s="22" t="s">
        <v>52</v>
      </c>
      <c r="N543" s="2" t="s">
        <v>92</v>
      </c>
      <c r="O543" s="2" t="s">
        <v>92</v>
      </c>
      <c r="P543" s="2" t="s">
        <v>52</v>
      </c>
      <c r="Q543" s="2" t="s">
        <v>52</v>
      </c>
      <c r="R543" s="2" t="s">
        <v>52</v>
      </c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2" t="s">
        <v>52</v>
      </c>
      <c r="AW543" s="2" t="s">
        <v>52</v>
      </c>
      <c r="AX543" s="2" t="s">
        <v>52</v>
      </c>
      <c r="AY543" s="2" t="s">
        <v>52</v>
      </c>
      <c r="AZ543" s="2" t="s">
        <v>52</v>
      </c>
    </row>
    <row r="544" spans="1:52" ht="30" customHeight="1" x14ac:dyDescent="0.3">
      <c r="A544" s="23"/>
      <c r="B544" s="23"/>
      <c r="C544" s="23"/>
      <c r="D544" s="23"/>
      <c r="E544" s="25"/>
      <c r="F544" s="28"/>
      <c r="G544" s="25"/>
      <c r="H544" s="28"/>
      <c r="I544" s="25"/>
      <c r="J544" s="28"/>
      <c r="K544" s="25"/>
      <c r="L544" s="28"/>
      <c r="M544" s="23"/>
    </row>
    <row r="545" spans="1:52" ht="30" customHeight="1" x14ac:dyDescent="0.3">
      <c r="A545" s="19" t="s">
        <v>1792</v>
      </c>
      <c r="B545" s="20"/>
      <c r="C545" s="20"/>
      <c r="D545" s="20"/>
      <c r="E545" s="24"/>
      <c r="F545" s="27"/>
      <c r="G545" s="24"/>
      <c r="H545" s="27"/>
      <c r="I545" s="24"/>
      <c r="J545" s="27"/>
      <c r="K545" s="24"/>
      <c r="L545" s="27"/>
      <c r="M545" s="21"/>
      <c r="N545" s="1" t="s">
        <v>393</v>
      </c>
    </row>
    <row r="546" spans="1:52" ht="30" customHeight="1" x14ac:dyDescent="0.3">
      <c r="A546" s="22" t="s">
        <v>1672</v>
      </c>
      <c r="B546" s="22" t="s">
        <v>1788</v>
      </c>
      <c r="C546" s="22" t="s">
        <v>60</v>
      </c>
      <c r="D546" s="23">
        <v>3.3330000000000002</v>
      </c>
      <c r="E546" s="25">
        <f>일위대가목록!E199</f>
        <v>0</v>
      </c>
      <c r="F546" s="28">
        <f>TRUNC(E546*D546,1)</f>
        <v>0</v>
      </c>
      <c r="G546" s="25">
        <f>일위대가목록!F199</f>
        <v>0</v>
      </c>
      <c r="H546" s="28">
        <f>TRUNC(G546*D546,1)</f>
        <v>0</v>
      </c>
      <c r="I546" s="25">
        <f>일위대가목록!G199</f>
        <v>0</v>
      </c>
      <c r="J546" s="28">
        <f>TRUNC(I546*D546,1)</f>
        <v>0</v>
      </c>
      <c r="K546" s="25">
        <f>TRUNC(E546+G546+I546,1)</f>
        <v>0</v>
      </c>
      <c r="L546" s="28">
        <f>TRUNC(F546+H546+J546,1)</f>
        <v>0</v>
      </c>
      <c r="M546" s="22" t="s">
        <v>1789</v>
      </c>
      <c r="N546" s="2" t="s">
        <v>393</v>
      </c>
      <c r="O546" s="2" t="s">
        <v>1790</v>
      </c>
      <c r="P546" s="2" t="s">
        <v>63</v>
      </c>
      <c r="Q546" s="2" t="s">
        <v>64</v>
      </c>
      <c r="R546" s="2" t="s">
        <v>64</v>
      </c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2" t="s">
        <v>52</v>
      </c>
      <c r="AW546" s="2" t="s">
        <v>1793</v>
      </c>
      <c r="AX546" s="2" t="s">
        <v>52</v>
      </c>
      <c r="AY546" s="2" t="s">
        <v>52</v>
      </c>
      <c r="AZ546" s="2" t="s">
        <v>52</v>
      </c>
    </row>
    <row r="547" spans="1:52" ht="30" customHeight="1" x14ac:dyDescent="0.3">
      <c r="A547" s="22" t="s">
        <v>885</v>
      </c>
      <c r="B547" s="22" t="s">
        <v>52</v>
      </c>
      <c r="C547" s="22" t="s">
        <v>52</v>
      </c>
      <c r="D547" s="23"/>
      <c r="E547" s="25"/>
      <c r="F547" s="28">
        <f>TRUNC(SUMIF(N546:N546, N545, F546:F546),0)</f>
        <v>0</v>
      </c>
      <c r="G547" s="25"/>
      <c r="H547" s="28">
        <f>TRUNC(SUMIF(N546:N546, N545, H546:H546),0)</f>
        <v>0</v>
      </c>
      <c r="I547" s="25"/>
      <c r="J547" s="28">
        <f>TRUNC(SUMIF(N546:N546, N545, J546:J546),0)</f>
        <v>0</v>
      </c>
      <c r="K547" s="25"/>
      <c r="L547" s="28">
        <f>F547+H547+J547</f>
        <v>0</v>
      </c>
      <c r="M547" s="22" t="s">
        <v>52</v>
      </c>
      <c r="N547" s="2" t="s">
        <v>92</v>
      </c>
      <c r="O547" s="2" t="s">
        <v>92</v>
      </c>
      <c r="P547" s="2" t="s">
        <v>52</v>
      </c>
      <c r="Q547" s="2" t="s">
        <v>52</v>
      </c>
      <c r="R547" s="2" t="s">
        <v>52</v>
      </c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2" t="s">
        <v>52</v>
      </c>
      <c r="AW547" s="2" t="s">
        <v>52</v>
      </c>
      <c r="AX547" s="2" t="s">
        <v>52</v>
      </c>
      <c r="AY547" s="2" t="s">
        <v>52</v>
      </c>
      <c r="AZ547" s="2" t="s">
        <v>52</v>
      </c>
    </row>
    <row r="548" spans="1:52" ht="30" customHeight="1" x14ac:dyDescent="0.3">
      <c r="A548" s="23"/>
      <c r="B548" s="23"/>
      <c r="C548" s="23"/>
      <c r="D548" s="23"/>
      <c r="E548" s="25"/>
      <c r="F548" s="28"/>
      <c r="G548" s="25"/>
      <c r="H548" s="28"/>
      <c r="I548" s="25"/>
      <c r="J548" s="28"/>
      <c r="K548" s="25"/>
      <c r="L548" s="28"/>
      <c r="M548" s="23"/>
    </row>
    <row r="549" spans="1:52" ht="30" customHeight="1" x14ac:dyDescent="0.3">
      <c r="A549" s="19" t="s">
        <v>1794</v>
      </c>
      <c r="B549" s="20"/>
      <c r="C549" s="20"/>
      <c r="D549" s="20"/>
      <c r="E549" s="24"/>
      <c r="F549" s="27"/>
      <c r="G549" s="24"/>
      <c r="H549" s="27"/>
      <c r="I549" s="24"/>
      <c r="J549" s="27"/>
      <c r="K549" s="24"/>
      <c r="L549" s="27"/>
      <c r="M549" s="21"/>
      <c r="N549" s="1" t="s">
        <v>398</v>
      </c>
    </row>
    <row r="550" spans="1:52" ht="30" customHeight="1" x14ac:dyDescent="0.3">
      <c r="A550" s="22" t="s">
        <v>1672</v>
      </c>
      <c r="B550" s="22" t="s">
        <v>1783</v>
      </c>
      <c r="C550" s="22" t="s">
        <v>60</v>
      </c>
      <c r="D550" s="23">
        <v>4.3330000000000002</v>
      </c>
      <c r="E550" s="25">
        <f>일위대가목록!E200</f>
        <v>0</v>
      </c>
      <c r="F550" s="28">
        <f>TRUNC(E550*D550,1)</f>
        <v>0</v>
      </c>
      <c r="G550" s="25">
        <f>일위대가목록!F200</f>
        <v>0</v>
      </c>
      <c r="H550" s="28">
        <f>TRUNC(G550*D550,1)</f>
        <v>0</v>
      </c>
      <c r="I550" s="25">
        <f>일위대가목록!G200</f>
        <v>0</v>
      </c>
      <c r="J550" s="28">
        <f>TRUNC(I550*D550,1)</f>
        <v>0</v>
      </c>
      <c r="K550" s="25">
        <f t="shared" ref="K550:L552" si="92">TRUNC(E550+G550+I550,1)</f>
        <v>0</v>
      </c>
      <c r="L550" s="28">
        <f t="shared" si="92"/>
        <v>0</v>
      </c>
      <c r="M550" s="22" t="s">
        <v>1784</v>
      </c>
      <c r="N550" s="2" t="s">
        <v>398</v>
      </c>
      <c r="O550" s="2" t="s">
        <v>1785</v>
      </c>
      <c r="P550" s="2" t="s">
        <v>63</v>
      </c>
      <c r="Q550" s="2" t="s">
        <v>64</v>
      </c>
      <c r="R550" s="2" t="s">
        <v>64</v>
      </c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2" t="s">
        <v>52</v>
      </c>
      <c r="AW550" s="2" t="s">
        <v>1795</v>
      </c>
      <c r="AX550" s="2" t="s">
        <v>52</v>
      </c>
      <c r="AY550" s="2" t="s">
        <v>52</v>
      </c>
      <c r="AZ550" s="2" t="s">
        <v>52</v>
      </c>
    </row>
    <row r="551" spans="1:52" ht="30" customHeight="1" x14ac:dyDescent="0.3">
      <c r="A551" s="22" t="s">
        <v>1796</v>
      </c>
      <c r="B551" s="22" t="s">
        <v>1797</v>
      </c>
      <c r="C551" s="22" t="s">
        <v>60</v>
      </c>
      <c r="D551" s="23">
        <v>3.3330000000000002</v>
      </c>
      <c r="E551" s="25">
        <f>일위대가목록!E197</f>
        <v>0</v>
      </c>
      <c r="F551" s="28">
        <f>TRUNC(E551*D551,1)</f>
        <v>0</v>
      </c>
      <c r="G551" s="25">
        <f>일위대가목록!F197</f>
        <v>0</v>
      </c>
      <c r="H551" s="28">
        <f>TRUNC(G551*D551,1)</f>
        <v>0</v>
      </c>
      <c r="I551" s="25">
        <f>일위대가목록!G197</f>
        <v>0</v>
      </c>
      <c r="J551" s="28">
        <f>TRUNC(I551*D551,1)</f>
        <v>0</v>
      </c>
      <c r="K551" s="25">
        <f t="shared" si="92"/>
        <v>0</v>
      </c>
      <c r="L551" s="28">
        <f t="shared" si="92"/>
        <v>0</v>
      </c>
      <c r="M551" s="22" t="s">
        <v>1798</v>
      </c>
      <c r="N551" s="2" t="s">
        <v>398</v>
      </c>
      <c r="O551" s="2" t="s">
        <v>1799</v>
      </c>
      <c r="P551" s="2" t="s">
        <v>63</v>
      </c>
      <c r="Q551" s="2" t="s">
        <v>64</v>
      </c>
      <c r="R551" s="2" t="s">
        <v>64</v>
      </c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2" t="s">
        <v>52</v>
      </c>
      <c r="AW551" s="2" t="s">
        <v>1800</v>
      </c>
      <c r="AX551" s="2" t="s">
        <v>52</v>
      </c>
      <c r="AY551" s="2" t="s">
        <v>52</v>
      </c>
      <c r="AZ551" s="2" t="s">
        <v>52</v>
      </c>
    </row>
    <row r="552" spans="1:52" ht="30" customHeight="1" x14ac:dyDescent="0.3">
      <c r="A552" s="22" t="s">
        <v>1722</v>
      </c>
      <c r="B552" s="22" t="s">
        <v>1723</v>
      </c>
      <c r="C552" s="22" t="s">
        <v>500</v>
      </c>
      <c r="D552" s="23">
        <v>3.3330000000000002</v>
      </c>
      <c r="E552" s="25">
        <f>단가대비표!O115</f>
        <v>0</v>
      </c>
      <c r="F552" s="28">
        <f>TRUNC(E552*D552,1)</f>
        <v>0</v>
      </c>
      <c r="G552" s="25">
        <f>단가대비표!P115</f>
        <v>0</v>
      </c>
      <c r="H552" s="28">
        <f>TRUNC(G552*D552,1)</f>
        <v>0</v>
      </c>
      <c r="I552" s="25">
        <f>단가대비표!V115</f>
        <v>0</v>
      </c>
      <c r="J552" s="28">
        <f>TRUNC(I552*D552,1)</f>
        <v>0</v>
      </c>
      <c r="K552" s="25">
        <f t="shared" si="92"/>
        <v>0</v>
      </c>
      <c r="L552" s="28">
        <f t="shared" si="92"/>
        <v>0</v>
      </c>
      <c r="M552" s="22" t="s">
        <v>1724</v>
      </c>
      <c r="N552" s="2" t="s">
        <v>398</v>
      </c>
      <c r="O552" s="2" t="s">
        <v>1725</v>
      </c>
      <c r="P552" s="2" t="s">
        <v>64</v>
      </c>
      <c r="Q552" s="2" t="s">
        <v>64</v>
      </c>
      <c r="R552" s="2" t="s">
        <v>63</v>
      </c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2" t="s">
        <v>52</v>
      </c>
      <c r="AW552" s="2" t="s">
        <v>1801</v>
      </c>
      <c r="AX552" s="2" t="s">
        <v>52</v>
      </c>
      <c r="AY552" s="2" t="s">
        <v>52</v>
      </c>
      <c r="AZ552" s="2" t="s">
        <v>52</v>
      </c>
    </row>
    <row r="553" spans="1:52" ht="30" customHeight="1" x14ac:dyDescent="0.3">
      <c r="A553" s="22" t="s">
        <v>885</v>
      </c>
      <c r="B553" s="22" t="s">
        <v>52</v>
      </c>
      <c r="C553" s="22" t="s">
        <v>52</v>
      </c>
      <c r="D553" s="23"/>
      <c r="E553" s="25"/>
      <c r="F553" s="28">
        <f>TRUNC(SUMIF(N550:N552, N549, F550:F552),0)</f>
        <v>0</v>
      </c>
      <c r="G553" s="25"/>
      <c r="H553" s="28">
        <f>TRUNC(SUMIF(N550:N552, N549, H550:H552),0)</f>
        <v>0</v>
      </c>
      <c r="I553" s="25"/>
      <c r="J553" s="28">
        <f>TRUNC(SUMIF(N550:N552, N549, J550:J552),0)</f>
        <v>0</v>
      </c>
      <c r="K553" s="25"/>
      <c r="L553" s="28">
        <f>F553+H553+J553</f>
        <v>0</v>
      </c>
      <c r="M553" s="22" t="s">
        <v>52</v>
      </c>
      <c r="N553" s="2" t="s">
        <v>92</v>
      </c>
      <c r="O553" s="2" t="s">
        <v>92</v>
      </c>
      <c r="P553" s="2" t="s">
        <v>52</v>
      </c>
      <c r="Q553" s="2" t="s">
        <v>52</v>
      </c>
      <c r="R553" s="2" t="s">
        <v>52</v>
      </c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2" t="s">
        <v>52</v>
      </c>
      <c r="AW553" s="2" t="s">
        <v>52</v>
      </c>
      <c r="AX553" s="2" t="s">
        <v>52</v>
      </c>
      <c r="AY553" s="2" t="s">
        <v>52</v>
      </c>
      <c r="AZ553" s="2" t="s">
        <v>52</v>
      </c>
    </row>
    <row r="554" spans="1:52" ht="30" customHeight="1" x14ac:dyDescent="0.3">
      <c r="A554" s="23"/>
      <c r="B554" s="23"/>
      <c r="C554" s="23"/>
      <c r="D554" s="23"/>
      <c r="E554" s="25"/>
      <c r="F554" s="28"/>
      <c r="G554" s="25"/>
      <c r="H554" s="28"/>
      <c r="I554" s="25"/>
      <c r="J554" s="28"/>
      <c r="K554" s="25"/>
      <c r="L554" s="28"/>
      <c r="M554" s="23"/>
    </row>
    <row r="555" spans="1:52" ht="30" customHeight="1" x14ac:dyDescent="0.3">
      <c r="A555" s="19" t="s">
        <v>1802</v>
      </c>
      <c r="B555" s="20"/>
      <c r="C555" s="20"/>
      <c r="D555" s="20"/>
      <c r="E555" s="24"/>
      <c r="F555" s="27"/>
      <c r="G555" s="24"/>
      <c r="H555" s="27"/>
      <c r="I555" s="24"/>
      <c r="J555" s="27"/>
      <c r="K555" s="24"/>
      <c r="L555" s="27"/>
      <c r="M555" s="21"/>
      <c r="N555" s="1" t="s">
        <v>1803</v>
      </c>
    </row>
    <row r="556" spans="1:52" ht="30" customHeight="1" x14ac:dyDescent="0.3">
      <c r="A556" s="22" t="s">
        <v>1706</v>
      </c>
      <c r="B556" s="22" t="s">
        <v>1807</v>
      </c>
      <c r="C556" s="22" t="s">
        <v>60</v>
      </c>
      <c r="D556" s="23">
        <v>1.05</v>
      </c>
      <c r="E556" s="25">
        <f>단가대비표!O135</f>
        <v>0</v>
      </c>
      <c r="F556" s="28">
        <f>TRUNC(E556*D556,1)</f>
        <v>0</v>
      </c>
      <c r="G556" s="25">
        <f>단가대비표!P135</f>
        <v>0</v>
      </c>
      <c r="H556" s="28">
        <f>TRUNC(G556*D556,1)</f>
        <v>0</v>
      </c>
      <c r="I556" s="25">
        <f>단가대비표!V135</f>
        <v>0</v>
      </c>
      <c r="J556" s="28">
        <f>TRUNC(I556*D556,1)</f>
        <v>0</v>
      </c>
      <c r="K556" s="25">
        <f t="shared" ref="K556:L559" si="93">TRUNC(E556+G556+I556,1)</f>
        <v>0</v>
      </c>
      <c r="L556" s="28">
        <f t="shared" si="93"/>
        <v>0</v>
      </c>
      <c r="M556" s="22" t="s">
        <v>1808</v>
      </c>
      <c r="N556" s="2" t="s">
        <v>1803</v>
      </c>
      <c r="O556" s="2" t="s">
        <v>1809</v>
      </c>
      <c r="P556" s="2" t="s">
        <v>64</v>
      </c>
      <c r="Q556" s="2" t="s">
        <v>64</v>
      </c>
      <c r="R556" s="2" t="s">
        <v>63</v>
      </c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2" t="s">
        <v>52</v>
      </c>
      <c r="AW556" s="2" t="s">
        <v>1810</v>
      </c>
      <c r="AX556" s="2" t="s">
        <v>52</v>
      </c>
      <c r="AY556" s="2" t="s">
        <v>52</v>
      </c>
      <c r="AZ556" s="2" t="s">
        <v>52</v>
      </c>
    </row>
    <row r="557" spans="1:52" ht="30" customHeight="1" x14ac:dyDescent="0.3">
      <c r="A557" s="22" t="s">
        <v>1366</v>
      </c>
      <c r="B557" s="22" t="s">
        <v>1367</v>
      </c>
      <c r="C557" s="22" t="s">
        <v>748</v>
      </c>
      <c r="D557" s="23">
        <v>1.38</v>
      </c>
      <c r="E557" s="25">
        <f>일위대가목록!E67</f>
        <v>0</v>
      </c>
      <c r="F557" s="28">
        <f>TRUNC(E557*D557,1)</f>
        <v>0</v>
      </c>
      <c r="G557" s="25">
        <f>일위대가목록!F67</f>
        <v>0</v>
      </c>
      <c r="H557" s="28">
        <f>TRUNC(G557*D557,1)</f>
        <v>0</v>
      </c>
      <c r="I557" s="25">
        <f>일위대가목록!G67</f>
        <v>0</v>
      </c>
      <c r="J557" s="28">
        <f>TRUNC(I557*D557,1)</f>
        <v>0</v>
      </c>
      <c r="K557" s="25">
        <f t="shared" si="93"/>
        <v>0</v>
      </c>
      <c r="L557" s="28">
        <f t="shared" si="93"/>
        <v>0</v>
      </c>
      <c r="M557" s="22" t="s">
        <v>1368</v>
      </c>
      <c r="N557" s="2" t="s">
        <v>1803</v>
      </c>
      <c r="O557" s="2" t="s">
        <v>1369</v>
      </c>
      <c r="P557" s="2" t="s">
        <v>63</v>
      </c>
      <c r="Q557" s="2" t="s">
        <v>64</v>
      </c>
      <c r="R557" s="2" t="s">
        <v>64</v>
      </c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2" t="s">
        <v>52</v>
      </c>
      <c r="AW557" s="2" t="s">
        <v>1811</v>
      </c>
      <c r="AX557" s="2" t="s">
        <v>52</v>
      </c>
      <c r="AY557" s="2" t="s">
        <v>52</v>
      </c>
      <c r="AZ557" s="2" t="s">
        <v>52</v>
      </c>
    </row>
    <row r="558" spans="1:52" ht="30" customHeight="1" x14ac:dyDescent="0.3">
      <c r="A558" s="22" t="s">
        <v>755</v>
      </c>
      <c r="B558" s="22" t="s">
        <v>747</v>
      </c>
      <c r="C558" s="22" t="s">
        <v>748</v>
      </c>
      <c r="D558" s="23">
        <v>-4.8300000000000003E-2</v>
      </c>
      <c r="E558" s="25">
        <f>단가대비표!O28</f>
        <v>0</v>
      </c>
      <c r="F558" s="28">
        <f>TRUNC(E558*D558,1)</f>
        <v>0</v>
      </c>
      <c r="G558" s="25">
        <f>단가대비표!P28</f>
        <v>0</v>
      </c>
      <c r="H558" s="28">
        <f>TRUNC(G558*D558,1)</f>
        <v>0</v>
      </c>
      <c r="I558" s="25">
        <f>단가대비표!V28</f>
        <v>0</v>
      </c>
      <c r="J558" s="28">
        <f>TRUNC(I558*D558,1)</f>
        <v>0</v>
      </c>
      <c r="K558" s="25">
        <f t="shared" si="93"/>
        <v>0</v>
      </c>
      <c r="L558" s="28">
        <f t="shared" si="93"/>
        <v>0</v>
      </c>
      <c r="M558" s="22" t="s">
        <v>756</v>
      </c>
      <c r="N558" s="2" t="s">
        <v>1803</v>
      </c>
      <c r="O558" s="2" t="s">
        <v>757</v>
      </c>
      <c r="P558" s="2" t="s">
        <v>64</v>
      </c>
      <c r="Q558" s="2" t="s">
        <v>64</v>
      </c>
      <c r="R558" s="2" t="s">
        <v>63</v>
      </c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2" t="s">
        <v>52</v>
      </c>
      <c r="AW558" s="2" t="s">
        <v>1812</v>
      </c>
      <c r="AX558" s="2" t="s">
        <v>52</v>
      </c>
      <c r="AY558" s="2" t="s">
        <v>52</v>
      </c>
      <c r="AZ558" s="2" t="s">
        <v>52</v>
      </c>
    </row>
    <row r="559" spans="1:52" ht="30" customHeight="1" x14ac:dyDescent="0.3">
      <c r="A559" s="22" t="s">
        <v>1643</v>
      </c>
      <c r="B559" s="22" t="s">
        <v>1372</v>
      </c>
      <c r="C559" s="22" t="s">
        <v>82</v>
      </c>
      <c r="D559" s="23">
        <v>0.12</v>
      </c>
      <c r="E559" s="25">
        <f>일위대가목록!E118</f>
        <v>0</v>
      </c>
      <c r="F559" s="28">
        <f>TRUNC(E559*D559,1)</f>
        <v>0</v>
      </c>
      <c r="G559" s="25">
        <f>일위대가목록!F118</f>
        <v>0</v>
      </c>
      <c r="H559" s="28">
        <f>TRUNC(G559*D559,1)</f>
        <v>0</v>
      </c>
      <c r="I559" s="25">
        <f>일위대가목록!G118</f>
        <v>0</v>
      </c>
      <c r="J559" s="28">
        <f>TRUNC(I559*D559,1)</f>
        <v>0</v>
      </c>
      <c r="K559" s="25">
        <f t="shared" si="93"/>
        <v>0</v>
      </c>
      <c r="L559" s="28">
        <f t="shared" si="93"/>
        <v>0</v>
      </c>
      <c r="M559" s="22" t="s">
        <v>1644</v>
      </c>
      <c r="N559" s="2" t="s">
        <v>1803</v>
      </c>
      <c r="O559" s="2" t="s">
        <v>1645</v>
      </c>
      <c r="P559" s="2" t="s">
        <v>63</v>
      </c>
      <c r="Q559" s="2" t="s">
        <v>64</v>
      </c>
      <c r="R559" s="2" t="s">
        <v>64</v>
      </c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2" t="s">
        <v>52</v>
      </c>
      <c r="AW559" s="2" t="s">
        <v>1813</v>
      </c>
      <c r="AX559" s="2" t="s">
        <v>52</v>
      </c>
      <c r="AY559" s="2" t="s">
        <v>52</v>
      </c>
      <c r="AZ559" s="2" t="s">
        <v>52</v>
      </c>
    </row>
    <row r="560" spans="1:52" ht="30" customHeight="1" x14ac:dyDescent="0.3">
      <c r="A560" s="22" t="s">
        <v>885</v>
      </c>
      <c r="B560" s="22" t="s">
        <v>52</v>
      </c>
      <c r="C560" s="22" t="s">
        <v>52</v>
      </c>
      <c r="D560" s="23"/>
      <c r="E560" s="25"/>
      <c r="F560" s="28">
        <f>TRUNC(SUMIF(N556:N559, N555, F556:F559),0)</f>
        <v>0</v>
      </c>
      <c r="G560" s="25"/>
      <c r="H560" s="28">
        <f>TRUNC(SUMIF(N556:N559, N555, H556:H559),0)</f>
        <v>0</v>
      </c>
      <c r="I560" s="25"/>
      <c r="J560" s="28">
        <f>TRUNC(SUMIF(N556:N559, N555, J556:J559),0)</f>
        <v>0</v>
      </c>
      <c r="K560" s="25"/>
      <c r="L560" s="28">
        <f>F560+H560+J560</f>
        <v>0</v>
      </c>
      <c r="M560" s="22" t="s">
        <v>52</v>
      </c>
      <c r="N560" s="2" t="s">
        <v>92</v>
      </c>
      <c r="O560" s="2" t="s">
        <v>92</v>
      </c>
      <c r="P560" s="2" t="s">
        <v>52</v>
      </c>
      <c r="Q560" s="2" t="s">
        <v>52</v>
      </c>
      <c r="R560" s="2" t="s">
        <v>52</v>
      </c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2" t="s">
        <v>52</v>
      </c>
      <c r="AW560" s="2" t="s">
        <v>52</v>
      </c>
      <c r="AX560" s="2" t="s">
        <v>52</v>
      </c>
      <c r="AY560" s="2" t="s">
        <v>52</v>
      </c>
      <c r="AZ560" s="2" t="s">
        <v>52</v>
      </c>
    </row>
    <row r="561" spans="1:52" ht="30" customHeight="1" x14ac:dyDescent="0.3">
      <c r="A561" s="23"/>
      <c r="B561" s="23"/>
      <c r="C561" s="23"/>
      <c r="D561" s="23"/>
      <c r="E561" s="25"/>
      <c r="F561" s="28"/>
      <c r="G561" s="25"/>
      <c r="H561" s="28"/>
      <c r="I561" s="25"/>
      <c r="J561" s="28"/>
      <c r="K561" s="25"/>
      <c r="L561" s="28"/>
      <c r="M561" s="23"/>
    </row>
    <row r="562" spans="1:52" ht="30" customHeight="1" x14ac:dyDescent="0.3">
      <c r="A562" s="19" t="s">
        <v>1814</v>
      </c>
      <c r="B562" s="20"/>
      <c r="C562" s="20"/>
      <c r="D562" s="20"/>
      <c r="E562" s="24"/>
      <c r="F562" s="27"/>
      <c r="G562" s="24"/>
      <c r="H562" s="27"/>
      <c r="I562" s="24"/>
      <c r="J562" s="27"/>
      <c r="K562" s="24"/>
      <c r="L562" s="27"/>
      <c r="M562" s="21"/>
      <c r="N562" s="1" t="s">
        <v>482</v>
      </c>
    </row>
    <row r="563" spans="1:52" ht="30" customHeight="1" x14ac:dyDescent="0.3">
      <c r="A563" s="22" t="s">
        <v>1770</v>
      </c>
      <c r="B563" s="22" t="s">
        <v>1771</v>
      </c>
      <c r="C563" s="22" t="s">
        <v>60</v>
      </c>
      <c r="D563" s="23">
        <v>6</v>
      </c>
      <c r="E563" s="25">
        <f>일위대가목록!E83</f>
        <v>0</v>
      </c>
      <c r="F563" s="28">
        <f>TRUNC(E563*D563,1)</f>
        <v>0</v>
      </c>
      <c r="G563" s="25">
        <f>일위대가목록!F83</f>
        <v>0</v>
      </c>
      <c r="H563" s="28">
        <f>TRUNC(G563*D563,1)</f>
        <v>0</v>
      </c>
      <c r="I563" s="25">
        <f>일위대가목록!G83</f>
        <v>0</v>
      </c>
      <c r="J563" s="28">
        <f>TRUNC(I563*D563,1)</f>
        <v>0</v>
      </c>
      <c r="K563" s="25">
        <f>TRUNC(E563+G563+I563,1)</f>
        <v>0</v>
      </c>
      <c r="L563" s="28">
        <f>TRUNC(F563+H563+J563,1)</f>
        <v>0</v>
      </c>
      <c r="M563" s="22" t="s">
        <v>1772</v>
      </c>
      <c r="N563" s="2" t="s">
        <v>482</v>
      </c>
      <c r="O563" s="2" t="s">
        <v>1769</v>
      </c>
      <c r="P563" s="2" t="s">
        <v>63</v>
      </c>
      <c r="Q563" s="2" t="s">
        <v>64</v>
      </c>
      <c r="R563" s="2" t="s">
        <v>64</v>
      </c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2" t="s">
        <v>52</v>
      </c>
      <c r="AW563" s="2" t="s">
        <v>1815</v>
      </c>
      <c r="AX563" s="2" t="s">
        <v>52</v>
      </c>
      <c r="AY563" s="2" t="s">
        <v>52</v>
      </c>
      <c r="AZ563" s="2" t="s">
        <v>52</v>
      </c>
    </row>
    <row r="564" spans="1:52" ht="30" customHeight="1" x14ac:dyDescent="0.3">
      <c r="A564" s="22" t="s">
        <v>1816</v>
      </c>
      <c r="B564" s="22" t="s">
        <v>1817</v>
      </c>
      <c r="C564" s="22" t="s">
        <v>313</v>
      </c>
      <c r="D564" s="23">
        <v>1</v>
      </c>
      <c r="E564" s="25">
        <f>일위대가목록!E99</f>
        <v>0</v>
      </c>
      <c r="F564" s="28">
        <f>TRUNC(E564*D564,1)</f>
        <v>0</v>
      </c>
      <c r="G564" s="25">
        <f>일위대가목록!F99</f>
        <v>0</v>
      </c>
      <c r="H564" s="28">
        <f>TRUNC(G564*D564,1)</f>
        <v>0</v>
      </c>
      <c r="I564" s="25">
        <f>일위대가목록!G99</f>
        <v>0</v>
      </c>
      <c r="J564" s="28">
        <f>TRUNC(I564*D564,1)</f>
        <v>0</v>
      </c>
      <c r="K564" s="25">
        <f>TRUNC(E564+G564+I564,1)</f>
        <v>0</v>
      </c>
      <c r="L564" s="28">
        <f>TRUNC(F564+H564+J564,1)</f>
        <v>0</v>
      </c>
      <c r="M564" s="22" t="s">
        <v>1818</v>
      </c>
      <c r="N564" s="2" t="s">
        <v>482</v>
      </c>
      <c r="O564" s="2" t="s">
        <v>1819</v>
      </c>
      <c r="P564" s="2" t="s">
        <v>63</v>
      </c>
      <c r="Q564" s="2" t="s">
        <v>64</v>
      </c>
      <c r="R564" s="2" t="s">
        <v>64</v>
      </c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2" t="s">
        <v>52</v>
      </c>
      <c r="AW564" s="2" t="s">
        <v>1820</v>
      </c>
      <c r="AX564" s="2" t="s">
        <v>52</v>
      </c>
      <c r="AY564" s="2" t="s">
        <v>52</v>
      </c>
      <c r="AZ564" s="2" t="s">
        <v>52</v>
      </c>
    </row>
    <row r="565" spans="1:52" ht="30" customHeight="1" x14ac:dyDescent="0.3">
      <c r="A565" s="22" t="s">
        <v>885</v>
      </c>
      <c r="B565" s="22" t="s">
        <v>52</v>
      </c>
      <c r="C565" s="22" t="s">
        <v>52</v>
      </c>
      <c r="D565" s="23"/>
      <c r="E565" s="25"/>
      <c r="F565" s="28">
        <f>TRUNC(SUMIF(N563:N564, N562, F563:F564),0)</f>
        <v>0</v>
      </c>
      <c r="G565" s="25"/>
      <c r="H565" s="28">
        <f>TRUNC(SUMIF(N563:N564, N562, H563:H564),0)</f>
        <v>0</v>
      </c>
      <c r="I565" s="25"/>
      <c r="J565" s="28">
        <f>TRUNC(SUMIF(N563:N564, N562, J563:J564),0)</f>
        <v>0</v>
      </c>
      <c r="K565" s="25"/>
      <c r="L565" s="28">
        <f>F565+H565+J565</f>
        <v>0</v>
      </c>
      <c r="M565" s="22" t="s">
        <v>52</v>
      </c>
      <c r="N565" s="2" t="s">
        <v>92</v>
      </c>
      <c r="O565" s="2" t="s">
        <v>92</v>
      </c>
      <c r="P565" s="2" t="s">
        <v>52</v>
      </c>
      <c r="Q565" s="2" t="s">
        <v>52</v>
      </c>
      <c r="R565" s="2" t="s">
        <v>52</v>
      </c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2" t="s">
        <v>52</v>
      </c>
      <c r="AW565" s="2" t="s">
        <v>52</v>
      </c>
      <c r="AX565" s="2" t="s">
        <v>52</v>
      </c>
      <c r="AY565" s="2" t="s">
        <v>52</v>
      </c>
      <c r="AZ565" s="2" t="s">
        <v>52</v>
      </c>
    </row>
    <row r="566" spans="1:52" ht="30" customHeight="1" x14ac:dyDescent="0.3">
      <c r="A566" s="23"/>
      <c r="B566" s="23"/>
      <c r="C566" s="23"/>
      <c r="D566" s="23"/>
      <c r="E566" s="25"/>
      <c r="F566" s="28"/>
      <c r="G566" s="25"/>
      <c r="H566" s="28"/>
      <c r="I566" s="25"/>
      <c r="J566" s="28"/>
      <c r="K566" s="25"/>
      <c r="L566" s="28"/>
      <c r="M566" s="23"/>
    </row>
    <row r="567" spans="1:52" ht="30" customHeight="1" x14ac:dyDescent="0.3">
      <c r="A567" s="19" t="s">
        <v>1821</v>
      </c>
      <c r="B567" s="20"/>
      <c r="C567" s="20"/>
      <c r="D567" s="20"/>
      <c r="E567" s="24"/>
      <c r="F567" s="27"/>
      <c r="G567" s="24"/>
      <c r="H567" s="27"/>
      <c r="I567" s="24"/>
      <c r="J567" s="27"/>
      <c r="K567" s="24"/>
      <c r="L567" s="27"/>
      <c r="M567" s="21"/>
      <c r="N567" s="1" t="s">
        <v>487</v>
      </c>
    </row>
    <row r="568" spans="1:52" ht="30" customHeight="1" x14ac:dyDescent="0.3">
      <c r="A568" s="22" t="s">
        <v>1770</v>
      </c>
      <c r="B568" s="22" t="s">
        <v>1771</v>
      </c>
      <c r="C568" s="22" t="s">
        <v>60</v>
      </c>
      <c r="D568" s="23">
        <v>6</v>
      </c>
      <c r="E568" s="25">
        <f>일위대가목록!E83</f>
        <v>0</v>
      </c>
      <c r="F568" s="28">
        <f>TRUNC(E568*D568,1)</f>
        <v>0</v>
      </c>
      <c r="G568" s="25">
        <f>일위대가목록!F83</f>
        <v>0</v>
      </c>
      <c r="H568" s="28">
        <f>TRUNC(G568*D568,1)</f>
        <v>0</v>
      </c>
      <c r="I568" s="25">
        <f>일위대가목록!G83</f>
        <v>0</v>
      </c>
      <c r="J568" s="28">
        <f>TRUNC(I568*D568,1)</f>
        <v>0</v>
      </c>
      <c r="K568" s="25">
        <f t="shared" ref="K568:L570" si="94">TRUNC(E568+G568+I568,1)</f>
        <v>0</v>
      </c>
      <c r="L568" s="28">
        <f t="shared" si="94"/>
        <v>0</v>
      </c>
      <c r="M568" s="22" t="s">
        <v>1772</v>
      </c>
      <c r="N568" s="2" t="s">
        <v>487</v>
      </c>
      <c r="O568" s="2" t="s">
        <v>1769</v>
      </c>
      <c r="P568" s="2" t="s">
        <v>63</v>
      </c>
      <c r="Q568" s="2" t="s">
        <v>64</v>
      </c>
      <c r="R568" s="2" t="s">
        <v>64</v>
      </c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2" t="s">
        <v>52</v>
      </c>
      <c r="AW568" s="2" t="s">
        <v>1822</v>
      </c>
      <c r="AX568" s="2" t="s">
        <v>52</v>
      </c>
      <c r="AY568" s="2" t="s">
        <v>52</v>
      </c>
      <c r="AZ568" s="2" t="s">
        <v>52</v>
      </c>
    </row>
    <row r="569" spans="1:52" ht="30" customHeight="1" x14ac:dyDescent="0.3">
      <c r="A569" s="22" t="s">
        <v>1823</v>
      </c>
      <c r="B569" s="22" t="s">
        <v>1824</v>
      </c>
      <c r="C569" s="22" t="s">
        <v>82</v>
      </c>
      <c r="D569" s="23">
        <v>2.88</v>
      </c>
      <c r="E569" s="25">
        <f>일위대가목록!E146</f>
        <v>0</v>
      </c>
      <c r="F569" s="28">
        <f>TRUNC(E569*D569,1)</f>
        <v>0</v>
      </c>
      <c r="G569" s="25">
        <f>일위대가목록!F146</f>
        <v>0</v>
      </c>
      <c r="H569" s="28">
        <f>TRUNC(G569*D569,1)</f>
        <v>0</v>
      </c>
      <c r="I569" s="25">
        <f>일위대가목록!G146</f>
        <v>0</v>
      </c>
      <c r="J569" s="28">
        <f>TRUNC(I569*D569,1)</f>
        <v>0</v>
      </c>
      <c r="K569" s="25">
        <f t="shared" si="94"/>
        <v>0</v>
      </c>
      <c r="L569" s="28">
        <f t="shared" si="94"/>
        <v>0</v>
      </c>
      <c r="M569" s="22" t="s">
        <v>1825</v>
      </c>
      <c r="N569" s="2" t="s">
        <v>487</v>
      </c>
      <c r="O569" s="2" t="s">
        <v>1826</v>
      </c>
      <c r="P569" s="2" t="s">
        <v>63</v>
      </c>
      <c r="Q569" s="2" t="s">
        <v>64</v>
      </c>
      <c r="R569" s="2" t="s">
        <v>64</v>
      </c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2" t="s">
        <v>52</v>
      </c>
      <c r="AW569" s="2" t="s">
        <v>1827</v>
      </c>
      <c r="AX569" s="2" t="s">
        <v>52</v>
      </c>
      <c r="AY569" s="2" t="s">
        <v>52</v>
      </c>
      <c r="AZ569" s="2" t="s">
        <v>52</v>
      </c>
    </row>
    <row r="570" spans="1:52" ht="30" customHeight="1" x14ac:dyDescent="0.3">
      <c r="A570" s="22" t="s">
        <v>1828</v>
      </c>
      <c r="B570" s="22" t="s">
        <v>1817</v>
      </c>
      <c r="C570" s="22" t="s">
        <v>313</v>
      </c>
      <c r="D570" s="23">
        <v>1</v>
      </c>
      <c r="E570" s="25">
        <f>일위대가목록!E95</f>
        <v>0</v>
      </c>
      <c r="F570" s="28">
        <f>TRUNC(E570*D570,1)</f>
        <v>0</v>
      </c>
      <c r="G570" s="25">
        <f>일위대가목록!F95</f>
        <v>0</v>
      </c>
      <c r="H570" s="28">
        <f>TRUNC(G570*D570,1)</f>
        <v>0</v>
      </c>
      <c r="I570" s="25">
        <f>일위대가목록!G95</f>
        <v>0</v>
      </c>
      <c r="J570" s="28">
        <f>TRUNC(I570*D570,1)</f>
        <v>0</v>
      </c>
      <c r="K570" s="25">
        <f t="shared" si="94"/>
        <v>0</v>
      </c>
      <c r="L570" s="28">
        <f t="shared" si="94"/>
        <v>0</v>
      </c>
      <c r="M570" s="22" t="s">
        <v>1829</v>
      </c>
      <c r="N570" s="2" t="s">
        <v>487</v>
      </c>
      <c r="O570" s="2" t="s">
        <v>1830</v>
      </c>
      <c r="P570" s="2" t="s">
        <v>63</v>
      </c>
      <c r="Q570" s="2" t="s">
        <v>64</v>
      </c>
      <c r="R570" s="2" t="s">
        <v>64</v>
      </c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2" t="s">
        <v>52</v>
      </c>
      <c r="AW570" s="2" t="s">
        <v>1831</v>
      </c>
      <c r="AX570" s="2" t="s">
        <v>52</v>
      </c>
      <c r="AY570" s="2" t="s">
        <v>52</v>
      </c>
      <c r="AZ570" s="2" t="s">
        <v>52</v>
      </c>
    </row>
    <row r="571" spans="1:52" ht="30" customHeight="1" x14ac:dyDescent="0.3">
      <c r="A571" s="22" t="s">
        <v>885</v>
      </c>
      <c r="B571" s="22" t="s">
        <v>52</v>
      </c>
      <c r="C571" s="22" t="s">
        <v>52</v>
      </c>
      <c r="D571" s="23"/>
      <c r="E571" s="25"/>
      <c r="F571" s="28">
        <f>TRUNC(SUMIF(N568:N570, N567, F568:F570),0)</f>
        <v>0</v>
      </c>
      <c r="G571" s="25"/>
      <c r="H571" s="28">
        <f>TRUNC(SUMIF(N568:N570, N567, H568:H570),0)</f>
        <v>0</v>
      </c>
      <c r="I571" s="25"/>
      <c r="J571" s="28">
        <f>TRUNC(SUMIF(N568:N570, N567, J568:J570),0)</f>
        <v>0</v>
      </c>
      <c r="K571" s="25"/>
      <c r="L571" s="28">
        <f>F571+H571+J571</f>
        <v>0</v>
      </c>
      <c r="M571" s="22" t="s">
        <v>52</v>
      </c>
      <c r="N571" s="2" t="s">
        <v>92</v>
      </c>
      <c r="O571" s="2" t="s">
        <v>92</v>
      </c>
      <c r="P571" s="2" t="s">
        <v>52</v>
      </c>
      <c r="Q571" s="2" t="s">
        <v>52</v>
      </c>
      <c r="R571" s="2" t="s">
        <v>52</v>
      </c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2" t="s">
        <v>52</v>
      </c>
      <c r="AW571" s="2" t="s">
        <v>52</v>
      </c>
      <c r="AX571" s="2" t="s">
        <v>52</v>
      </c>
      <c r="AY571" s="2" t="s">
        <v>52</v>
      </c>
      <c r="AZ571" s="2" t="s">
        <v>52</v>
      </c>
    </row>
    <row r="572" spans="1:52" ht="30" customHeight="1" x14ac:dyDescent="0.3">
      <c r="A572" s="23"/>
      <c r="B572" s="23"/>
      <c r="C572" s="23"/>
      <c r="D572" s="23"/>
      <c r="E572" s="25"/>
      <c r="F572" s="28"/>
      <c r="G572" s="25"/>
      <c r="H572" s="28"/>
      <c r="I572" s="25"/>
      <c r="J572" s="28"/>
      <c r="K572" s="25"/>
      <c r="L572" s="28"/>
      <c r="M572" s="23"/>
    </row>
    <row r="573" spans="1:52" ht="30" customHeight="1" x14ac:dyDescent="0.3">
      <c r="A573" s="19" t="s">
        <v>1832</v>
      </c>
      <c r="B573" s="20"/>
      <c r="C573" s="20"/>
      <c r="D573" s="20"/>
      <c r="E573" s="24"/>
      <c r="F573" s="27"/>
      <c r="G573" s="24"/>
      <c r="H573" s="27"/>
      <c r="I573" s="24"/>
      <c r="J573" s="27"/>
      <c r="K573" s="24"/>
      <c r="L573" s="27"/>
      <c r="M573" s="21"/>
      <c r="N573" s="1" t="s">
        <v>492</v>
      </c>
    </row>
    <row r="574" spans="1:52" ht="30" customHeight="1" x14ac:dyDescent="0.3">
      <c r="A574" s="22" t="s">
        <v>1770</v>
      </c>
      <c r="B574" s="22" t="s">
        <v>1771</v>
      </c>
      <c r="C574" s="22" t="s">
        <v>60</v>
      </c>
      <c r="D574" s="23">
        <v>6.2</v>
      </c>
      <c r="E574" s="25">
        <f>일위대가목록!E83</f>
        <v>0</v>
      </c>
      <c r="F574" s="28">
        <f>TRUNC(E574*D574,1)</f>
        <v>0</v>
      </c>
      <c r="G574" s="25">
        <f>일위대가목록!F83</f>
        <v>0</v>
      </c>
      <c r="H574" s="28">
        <f>TRUNC(G574*D574,1)</f>
        <v>0</v>
      </c>
      <c r="I574" s="25">
        <f>일위대가목록!G83</f>
        <v>0</v>
      </c>
      <c r="J574" s="28">
        <f>TRUNC(I574*D574,1)</f>
        <v>0</v>
      </c>
      <c r="K574" s="25">
        <f t="shared" ref="K574:L576" si="95">TRUNC(E574+G574+I574,1)</f>
        <v>0</v>
      </c>
      <c r="L574" s="28">
        <f t="shared" si="95"/>
        <v>0</v>
      </c>
      <c r="M574" s="22" t="s">
        <v>1772</v>
      </c>
      <c r="N574" s="2" t="s">
        <v>492</v>
      </c>
      <c r="O574" s="2" t="s">
        <v>1769</v>
      </c>
      <c r="P574" s="2" t="s">
        <v>63</v>
      </c>
      <c r="Q574" s="2" t="s">
        <v>64</v>
      </c>
      <c r="R574" s="2" t="s">
        <v>64</v>
      </c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2" t="s">
        <v>52</v>
      </c>
      <c r="AW574" s="2" t="s">
        <v>1833</v>
      </c>
      <c r="AX574" s="2" t="s">
        <v>52</v>
      </c>
      <c r="AY574" s="2" t="s">
        <v>52</v>
      </c>
      <c r="AZ574" s="2" t="s">
        <v>52</v>
      </c>
    </row>
    <row r="575" spans="1:52" ht="30" customHeight="1" x14ac:dyDescent="0.3">
      <c r="A575" s="22" t="s">
        <v>1823</v>
      </c>
      <c r="B575" s="22" t="s">
        <v>1824</v>
      </c>
      <c r="C575" s="22" t="s">
        <v>82</v>
      </c>
      <c r="D575" s="23">
        <v>3.36</v>
      </c>
      <c r="E575" s="25">
        <f>일위대가목록!E146</f>
        <v>0</v>
      </c>
      <c r="F575" s="28">
        <f>TRUNC(E575*D575,1)</f>
        <v>0</v>
      </c>
      <c r="G575" s="25">
        <f>일위대가목록!F146</f>
        <v>0</v>
      </c>
      <c r="H575" s="28">
        <f>TRUNC(G575*D575,1)</f>
        <v>0</v>
      </c>
      <c r="I575" s="25">
        <f>일위대가목록!G146</f>
        <v>0</v>
      </c>
      <c r="J575" s="28">
        <f>TRUNC(I575*D575,1)</f>
        <v>0</v>
      </c>
      <c r="K575" s="25">
        <f t="shared" si="95"/>
        <v>0</v>
      </c>
      <c r="L575" s="28">
        <f t="shared" si="95"/>
        <v>0</v>
      </c>
      <c r="M575" s="22" t="s">
        <v>1825</v>
      </c>
      <c r="N575" s="2" t="s">
        <v>492</v>
      </c>
      <c r="O575" s="2" t="s">
        <v>1826</v>
      </c>
      <c r="P575" s="2" t="s">
        <v>63</v>
      </c>
      <c r="Q575" s="2" t="s">
        <v>64</v>
      </c>
      <c r="R575" s="2" t="s">
        <v>64</v>
      </c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2" t="s">
        <v>52</v>
      </c>
      <c r="AW575" s="2" t="s">
        <v>1834</v>
      </c>
      <c r="AX575" s="2" t="s">
        <v>52</v>
      </c>
      <c r="AY575" s="2" t="s">
        <v>52</v>
      </c>
      <c r="AZ575" s="2" t="s">
        <v>52</v>
      </c>
    </row>
    <row r="576" spans="1:52" ht="30" customHeight="1" x14ac:dyDescent="0.3">
      <c r="A576" s="22" t="s">
        <v>1828</v>
      </c>
      <c r="B576" s="22" t="s">
        <v>1835</v>
      </c>
      <c r="C576" s="22" t="s">
        <v>313</v>
      </c>
      <c r="D576" s="23">
        <v>1</v>
      </c>
      <c r="E576" s="25">
        <f>일위대가목록!E96</f>
        <v>0</v>
      </c>
      <c r="F576" s="28">
        <f>TRUNC(E576*D576,1)</f>
        <v>0</v>
      </c>
      <c r="G576" s="25">
        <f>일위대가목록!F96</f>
        <v>0</v>
      </c>
      <c r="H576" s="28">
        <f>TRUNC(G576*D576,1)</f>
        <v>0</v>
      </c>
      <c r="I576" s="25">
        <f>일위대가목록!G96</f>
        <v>0</v>
      </c>
      <c r="J576" s="28">
        <f>TRUNC(I576*D576,1)</f>
        <v>0</v>
      </c>
      <c r="K576" s="25">
        <f t="shared" si="95"/>
        <v>0</v>
      </c>
      <c r="L576" s="28">
        <f t="shared" si="95"/>
        <v>0</v>
      </c>
      <c r="M576" s="22" t="s">
        <v>1836</v>
      </c>
      <c r="N576" s="2" t="s">
        <v>492</v>
      </c>
      <c r="O576" s="2" t="s">
        <v>1837</v>
      </c>
      <c r="P576" s="2" t="s">
        <v>63</v>
      </c>
      <c r="Q576" s="2" t="s">
        <v>64</v>
      </c>
      <c r="R576" s="2" t="s">
        <v>64</v>
      </c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2" t="s">
        <v>52</v>
      </c>
      <c r="AW576" s="2" t="s">
        <v>1838</v>
      </c>
      <c r="AX576" s="2" t="s">
        <v>52</v>
      </c>
      <c r="AY576" s="2" t="s">
        <v>52</v>
      </c>
      <c r="AZ576" s="2" t="s">
        <v>52</v>
      </c>
    </row>
    <row r="577" spans="1:52" ht="30" customHeight="1" x14ac:dyDescent="0.3">
      <c r="A577" s="22" t="s">
        <v>885</v>
      </c>
      <c r="B577" s="22" t="s">
        <v>52</v>
      </c>
      <c r="C577" s="22" t="s">
        <v>52</v>
      </c>
      <c r="D577" s="23"/>
      <c r="E577" s="25"/>
      <c r="F577" s="28">
        <f>TRUNC(SUMIF(N574:N576, N573, F574:F576),0)</f>
        <v>0</v>
      </c>
      <c r="G577" s="25"/>
      <c r="H577" s="28">
        <f>TRUNC(SUMIF(N574:N576, N573, H574:H576),0)</f>
        <v>0</v>
      </c>
      <c r="I577" s="25"/>
      <c r="J577" s="28">
        <f>TRUNC(SUMIF(N574:N576, N573, J574:J576),0)</f>
        <v>0</v>
      </c>
      <c r="K577" s="25"/>
      <c r="L577" s="28">
        <f>F577+H577+J577</f>
        <v>0</v>
      </c>
      <c r="M577" s="22" t="s">
        <v>52</v>
      </c>
      <c r="N577" s="2" t="s">
        <v>92</v>
      </c>
      <c r="O577" s="2" t="s">
        <v>92</v>
      </c>
      <c r="P577" s="2" t="s">
        <v>52</v>
      </c>
      <c r="Q577" s="2" t="s">
        <v>52</v>
      </c>
      <c r="R577" s="2" t="s">
        <v>52</v>
      </c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2" t="s">
        <v>52</v>
      </c>
      <c r="AW577" s="2" t="s">
        <v>52</v>
      </c>
      <c r="AX577" s="2" t="s">
        <v>52</v>
      </c>
      <c r="AY577" s="2" t="s">
        <v>52</v>
      </c>
      <c r="AZ577" s="2" t="s">
        <v>52</v>
      </c>
    </row>
    <row r="578" spans="1:52" ht="30" customHeight="1" x14ac:dyDescent="0.3">
      <c r="A578" s="23"/>
      <c r="B578" s="23"/>
      <c r="C578" s="23"/>
      <c r="D578" s="23"/>
      <c r="E578" s="25"/>
      <c r="F578" s="28"/>
      <c r="G578" s="25"/>
      <c r="H578" s="28"/>
      <c r="I578" s="25"/>
      <c r="J578" s="28"/>
      <c r="K578" s="25"/>
      <c r="L578" s="28"/>
      <c r="M578" s="23"/>
    </row>
    <row r="579" spans="1:52" ht="30" customHeight="1" x14ac:dyDescent="0.3">
      <c r="A579" s="19" t="s">
        <v>1839</v>
      </c>
      <c r="B579" s="20"/>
      <c r="C579" s="20"/>
      <c r="D579" s="20"/>
      <c r="E579" s="24"/>
      <c r="F579" s="27"/>
      <c r="G579" s="24"/>
      <c r="H579" s="27"/>
      <c r="I579" s="24"/>
      <c r="J579" s="27"/>
      <c r="K579" s="24"/>
      <c r="L579" s="27"/>
      <c r="M579" s="21"/>
      <c r="N579" s="1" t="s">
        <v>496</v>
      </c>
    </row>
    <row r="580" spans="1:52" ht="30" customHeight="1" x14ac:dyDescent="0.3">
      <c r="A580" s="22" t="s">
        <v>1770</v>
      </c>
      <c r="B580" s="22" t="s">
        <v>1771</v>
      </c>
      <c r="C580" s="22" t="s">
        <v>60</v>
      </c>
      <c r="D580" s="23">
        <v>6</v>
      </c>
      <c r="E580" s="25">
        <f>일위대가목록!E83</f>
        <v>0</v>
      </c>
      <c r="F580" s="28">
        <f>TRUNC(E580*D580,1)</f>
        <v>0</v>
      </c>
      <c r="G580" s="25">
        <f>일위대가목록!F83</f>
        <v>0</v>
      </c>
      <c r="H580" s="28">
        <f>TRUNC(G580*D580,1)</f>
        <v>0</v>
      </c>
      <c r="I580" s="25">
        <f>일위대가목록!G83</f>
        <v>0</v>
      </c>
      <c r="J580" s="28">
        <f>TRUNC(I580*D580,1)</f>
        <v>0</v>
      </c>
      <c r="K580" s="25">
        <f t="shared" ref="K580:L584" si="96">TRUNC(E580+G580+I580,1)</f>
        <v>0</v>
      </c>
      <c r="L580" s="28">
        <f t="shared" si="96"/>
        <v>0</v>
      </c>
      <c r="M580" s="22" t="s">
        <v>1772</v>
      </c>
      <c r="N580" s="2" t="s">
        <v>496</v>
      </c>
      <c r="O580" s="2" t="s">
        <v>1769</v>
      </c>
      <c r="P580" s="2" t="s">
        <v>63</v>
      </c>
      <c r="Q580" s="2" t="s">
        <v>64</v>
      </c>
      <c r="R580" s="2" t="s">
        <v>64</v>
      </c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2" t="s">
        <v>52</v>
      </c>
      <c r="AW580" s="2" t="s">
        <v>1840</v>
      </c>
      <c r="AX580" s="2" t="s">
        <v>52</v>
      </c>
      <c r="AY580" s="2" t="s">
        <v>52</v>
      </c>
      <c r="AZ580" s="2" t="s">
        <v>52</v>
      </c>
    </row>
    <row r="581" spans="1:52" ht="30" customHeight="1" x14ac:dyDescent="0.3">
      <c r="A581" s="22" t="s">
        <v>1823</v>
      </c>
      <c r="B581" s="22" t="s">
        <v>1824</v>
      </c>
      <c r="C581" s="22" t="s">
        <v>82</v>
      </c>
      <c r="D581" s="23">
        <v>2.88</v>
      </c>
      <c r="E581" s="25">
        <f>일위대가목록!E146</f>
        <v>0</v>
      </c>
      <c r="F581" s="28">
        <f>TRUNC(E581*D581,1)</f>
        <v>0</v>
      </c>
      <c r="G581" s="25">
        <f>일위대가목록!F146</f>
        <v>0</v>
      </c>
      <c r="H581" s="28">
        <f>TRUNC(G581*D581,1)</f>
        <v>0</v>
      </c>
      <c r="I581" s="25">
        <f>일위대가목록!G146</f>
        <v>0</v>
      </c>
      <c r="J581" s="28">
        <f>TRUNC(I581*D581,1)</f>
        <v>0</v>
      </c>
      <c r="K581" s="25">
        <f t="shared" si="96"/>
        <v>0</v>
      </c>
      <c r="L581" s="28">
        <f t="shared" si="96"/>
        <v>0</v>
      </c>
      <c r="M581" s="22" t="s">
        <v>1825</v>
      </c>
      <c r="N581" s="2" t="s">
        <v>496</v>
      </c>
      <c r="O581" s="2" t="s">
        <v>1826</v>
      </c>
      <c r="P581" s="2" t="s">
        <v>63</v>
      </c>
      <c r="Q581" s="2" t="s">
        <v>64</v>
      </c>
      <c r="R581" s="2" t="s">
        <v>64</v>
      </c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2" t="s">
        <v>52</v>
      </c>
      <c r="AW581" s="2" t="s">
        <v>1841</v>
      </c>
      <c r="AX581" s="2" t="s">
        <v>52</v>
      </c>
      <c r="AY581" s="2" t="s">
        <v>52</v>
      </c>
      <c r="AZ581" s="2" t="s">
        <v>52</v>
      </c>
    </row>
    <row r="582" spans="1:52" ht="30" customHeight="1" x14ac:dyDescent="0.3">
      <c r="A582" s="22" t="s">
        <v>1842</v>
      </c>
      <c r="B582" s="22" t="s">
        <v>1817</v>
      </c>
      <c r="C582" s="22" t="s">
        <v>313</v>
      </c>
      <c r="D582" s="23">
        <v>1</v>
      </c>
      <c r="E582" s="25">
        <f>일위대가목록!E97</f>
        <v>0</v>
      </c>
      <c r="F582" s="28">
        <f>TRUNC(E582*D582,1)</f>
        <v>0</v>
      </c>
      <c r="G582" s="25">
        <f>일위대가목록!F97</f>
        <v>0</v>
      </c>
      <c r="H582" s="28">
        <f>TRUNC(G582*D582,1)</f>
        <v>0</v>
      </c>
      <c r="I582" s="25">
        <f>일위대가목록!G97</f>
        <v>0</v>
      </c>
      <c r="J582" s="28">
        <f>TRUNC(I582*D582,1)</f>
        <v>0</v>
      </c>
      <c r="K582" s="25">
        <f t="shared" si="96"/>
        <v>0</v>
      </c>
      <c r="L582" s="28">
        <f t="shared" si="96"/>
        <v>0</v>
      </c>
      <c r="M582" s="22" t="s">
        <v>1843</v>
      </c>
      <c r="N582" s="2" t="s">
        <v>496</v>
      </c>
      <c r="O582" s="2" t="s">
        <v>1844</v>
      </c>
      <c r="P582" s="2" t="s">
        <v>63</v>
      </c>
      <c r="Q582" s="2" t="s">
        <v>64</v>
      </c>
      <c r="R582" s="2" t="s">
        <v>64</v>
      </c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2" t="s">
        <v>52</v>
      </c>
      <c r="AW582" s="2" t="s">
        <v>1845</v>
      </c>
      <c r="AX582" s="2" t="s">
        <v>52</v>
      </c>
      <c r="AY582" s="2" t="s">
        <v>52</v>
      </c>
      <c r="AZ582" s="2" t="s">
        <v>52</v>
      </c>
    </row>
    <row r="583" spans="1:52" ht="30" customHeight="1" x14ac:dyDescent="0.3">
      <c r="A583" s="22" t="s">
        <v>1846</v>
      </c>
      <c r="B583" s="22" t="s">
        <v>1847</v>
      </c>
      <c r="C583" s="22" t="s">
        <v>60</v>
      </c>
      <c r="D583" s="23">
        <v>2.4</v>
      </c>
      <c r="E583" s="25">
        <f>단가대비표!O54</f>
        <v>0</v>
      </c>
      <c r="F583" s="28">
        <f>TRUNC(E583*D583,1)</f>
        <v>0</v>
      </c>
      <c r="G583" s="25">
        <f>단가대비표!P54</f>
        <v>0</v>
      </c>
      <c r="H583" s="28">
        <f>TRUNC(G583*D583,1)</f>
        <v>0</v>
      </c>
      <c r="I583" s="25">
        <f>단가대비표!V54</f>
        <v>0</v>
      </c>
      <c r="J583" s="28">
        <f>TRUNC(I583*D583,1)</f>
        <v>0</v>
      </c>
      <c r="K583" s="25">
        <f t="shared" si="96"/>
        <v>0</v>
      </c>
      <c r="L583" s="28">
        <f t="shared" si="96"/>
        <v>0</v>
      </c>
      <c r="M583" s="22" t="s">
        <v>1848</v>
      </c>
      <c r="N583" s="2" t="s">
        <v>496</v>
      </c>
      <c r="O583" s="2" t="s">
        <v>1849</v>
      </c>
      <c r="P583" s="2" t="s">
        <v>64</v>
      </c>
      <c r="Q583" s="2" t="s">
        <v>64</v>
      </c>
      <c r="R583" s="2" t="s">
        <v>63</v>
      </c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2" t="s">
        <v>52</v>
      </c>
      <c r="AW583" s="2" t="s">
        <v>1850</v>
      </c>
      <c r="AX583" s="2" t="s">
        <v>52</v>
      </c>
      <c r="AY583" s="2" t="s">
        <v>52</v>
      </c>
      <c r="AZ583" s="2" t="s">
        <v>52</v>
      </c>
    </row>
    <row r="584" spans="1:52" ht="30" customHeight="1" x14ac:dyDescent="0.3">
      <c r="A584" s="22" t="s">
        <v>1851</v>
      </c>
      <c r="B584" s="22" t="s">
        <v>1852</v>
      </c>
      <c r="C584" s="22" t="s">
        <v>500</v>
      </c>
      <c r="D584" s="23">
        <v>2</v>
      </c>
      <c r="E584" s="25">
        <f>단가대비표!O121</f>
        <v>0</v>
      </c>
      <c r="F584" s="28">
        <f>TRUNC(E584*D584,1)</f>
        <v>0</v>
      </c>
      <c r="G584" s="25">
        <f>단가대비표!P121</f>
        <v>0</v>
      </c>
      <c r="H584" s="28">
        <f>TRUNC(G584*D584,1)</f>
        <v>0</v>
      </c>
      <c r="I584" s="25">
        <f>단가대비표!V121</f>
        <v>0</v>
      </c>
      <c r="J584" s="28">
        <f>TRUNC(I584*D584,1)</f>
        <v>0</v>
      </c>
      <c r="K584" s="25">
        <f t="shared" si="96"/>
        <v>0</v>
      </c>
      <c r="L584" s="28">
        <f t="shared" si="96"/>
        <v>0</v>
      </c>
      <c r="M584" s="22" t="s">
        <v>1853</v>
      </c>
      <c r="N584" s="2" t="s">
        <v>496</v>
      </c>
      <c r="O584" s="2" t="s">
        <v>1854</v>
      </c>
      <c r="P584" s="2" t="s">
        <v>64</v>
      </c>
      <c r="Q584" s="2" t="s">
        <v>64</v>
      </c>
      <c r="R584" s="2" t="s">
        <v>63</v>
      </c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2" t="s">
        <v>52</v>
      </c>
      <c r="AW584" s="2" t="s">
        <v>1855</v>
      </c>
      <c r="AX584" s="2" t="s">
        <v>52</v>
      </c>
      <c r="AY584" s="2" t="s">
        <v>52</v>
      </c>
      <c r="AZ584" s="2" t="s">
        <v>52</v>
      </c>
    </row>
    <row r="585" spans="1:52" ht="30" customHeight="1" x14ac:dyDescent="0.3">
      <c r="A585" s="22" t="s">
        <v>885</v>
      </c>
      <c r="B585" s="22" t="s">
        <v>52</v>
      </c>
      <c r="C585" s="22" t="s">
        <v>52</v>
      </c>
      <c r="D585" s="23"/>
      <c r="E585" s="25"/>
      <c r="F585" s="28">
        <f>TRUNC(SUMIF(N580:N584, N579, F580:F584),0)</f>
        <v>0</v>
      </c>
      <c r="G585" s="25"/>
      <c r="H585" s="28">
        <f>TRUNC(SUMIF(N580:N584, N579, H580:H584),0)</f>
        <v>0</v>
      </c>
      <c r="I585" s="25"/>
      <c r="J585" s="28">
        <f>TRUNC(SUMIF(N580:N584, N579, J580:J584),0)</f>
        <v>0</v>
      </c>
      <c r="K585" s="25"/>
      <c r="L585" s="28">
        <f>F585+H585+J585</f>
        <v>0</v>
      </c>
      <c r="M585" s="22" t="s">
        <v>52</v>
      </c>
      <c r="N585" s="2" t="s">
        <v>92</v>
      </c>
      <c r="O585" s="2" t="s">
        <v>92</v>
      </c>
      <c r="P585" s="2" t="s">
        <v>52</v>
      </c>
      <c r="Q585" s="2" t="s">
        <v>52</v>
      </c>
      <c r="R585" s="2" t="s">
        <v>52</v>
      </c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2" t="s">
        <v>52</v>
      </c>
      <c r="AW585" s="2" t="s">
        <v>52</v>
      </c>
      <c r="AX585" s="2" t="s">
        <v>52</v>
      </c>
      <c r="AY585" s="2" t="s">
        <v>52</v>
      </c>
      <c r="AZ585" s="2" t="s">
        <v>52</v>
      </c>
    </row>
    <row r="586" spans="1:52" ht="30" customHeight="1" x14ac:dyDescent="0.3">
      <c r="A586" s="23"/>
      <c r="B586" s="23"/>
      <c r="C586" s="23"/>
      <c r="D586" s="23"/>
      <c r="E586" s="25"/>
      <c r="F586" s="28"/>
      <c r="G586" s="25"/>
      <c r="H586" s="28"/>
      <c r="I586" s="25"/>
      <c r="J586" s="28"/>
      <c r="K586" s="25"/>
      <c r="L586" s="28"/>
      <c r="M586" s="23"/>
    </row>
    <row r="587" spans="1:52" ht="30" customHeight="1" x14ac:dyDescent="0.3">
      <c r="A587" s="19" t="s">
        <v>1856</v>
      </c>
      <c r="B587" s="20"/>
      <c r="C587" s="20"/>
      <c r="D587" s="20"/>
      <c r="E587" s="24"/>
      <c r="F587" s="27"/>
      <c r="G587" s="24"/>
      <c r="H587" s="27"/>
      <c r="I587" s="24"/>
      <c r="J587" s="27"/>
      <c r="K587" s="24"/>
      <c r="L587" s="27"/>
      <c r="M587" s="21"/>
      <c r="N587" s="1" t="s">
        <v>1857</v>
      </c>
    </row>
    <row r="588" spans="1:52" ht="30" customHeight="1" x14ac:dyDescent="0.3">
      <c r="A588" s="22" t="s">
        <v>1862</v>
      </c>
      <c r="B588" s="22" t="s">
        <v>880</v>
      </c>
      <c r="C588" s="22" t="s">
        <v>881</v>
      </c>
      <c r="D588" s="23">
        <v>0.39300000000000002</v>
      </c>
      <c r="E588" s="25">
        <f>단가대비표!O168</f>
        <v>0</v>
      </c>
      <c r="F588" s="28">
        <f>TRUNC(E588*D588,1)</f>
        <v>0</v>
      </c>
      <c r="G588" s="25">
        <f>단가대비표!P168</f>
        <v>0</v>
      </c>
      <c r="H588" s="28">
        <f>TRUNC(G588*D588,1)</f>
        <v>0</v>
      </c>
      <c r="I588" s="25">
        <f>단가대비표!V168</f>
        <v>0</v>
      </c>
      <c r="J588" s="28">
        <f>TRUNC(I588*D588,1)</f>
        <v>0</v>
      </c>
      <c r="K588" s="25">
        <f t="shared" ref="K588:L590" si="97">TRUNC(E588+G588+I588,1)</f>
        <v>0</v>
      </c>
      <c r="L588" s="28">
        <f t="shared" si="97"/>
        <v>0</v>
      </c>
      <c r="M588" s="22" t="s">
        <v>1863</v>
      </c>
      <c r="N588" s="2" t="s">
        <v>1857</v>
      </c>
      <c r="O588" s="2" t="s">
        <v>1864</v>
      </c>
      <c r="P588" s="2" t="s">
        <v>64</v>
      </c>
      <c r="Q588" s="2" t="s">
        <v>64</v>
      </c>
      <c r="R588" s="2" t="s">
        <v>63</v>
      </c>
      <c r="S588" s="3"/>
      <c r="T588" s="3"/>
      <c r="U588" s="3"/>
      <c r="V588" s="3">
        <v>1</v>
      </c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2" t="s">
        <v>52</v>
      </c>
      <c r="AW588" s="2" t="s">
        <v>1865</v>
      </c>
      <c r="AX588" s="2" t="s">
        <v>52</v>
      </c>
      <c r="AY588" s="2" t="s">
        <v>52</v>
      </c>
      <c r="AZ588" s="2" t="s">
        <v>52</v>
      </c>
    </row>
    <row r="589" spans="1:52" ht="30" customHeight="1" x14ac:dyDescent="0.3">
      <c r="A589" s="22" t="s">
        <v>1053</v>
      </c>
      <c r="B589" s="22" t="s">
        <v>880</v>
      </c>
      <c r="C589" s="22" t="s">
        <v>881</v>
      </c>
      <c r="D589" s="23">
        <v>9.4E-2</v>
      </c>
      <c r="E589" s="25">
        <f>단가대비표!O157</f>
        <v>0</v>
      </c>
      <c r="F589" s="28">
        <f>TRUNC(E589*D589,1)</f>
        <v>0</v>
      </c>
      <c r="G589" s="25">
        <f>단가대비표!P157</f>
        <v>0</v>
      </c>
      <c r="H589" s="28">
        <f>TRUNC(G589*D589,1)</f>
        <v>0</v>
      </c>
      <c r="I589" s="25">
        <f>단가대비표!V157</f>
        <v>0</v>
      </c>
      <c r="J589" s="28">
        <f>TRUNC(I589*D589,1)</f>
        <v>0</v>
      </c>
      <c r="K589" s="25">
        <f t="shared" si="97"/>
        <v>0</v>
      </c>
      <c r="L589" s="28">
        <f t="shared" si="97"/>
        <v>0</v>
      </c>
      <c r="M589" s="22" t="s">
        <v>1120</v>
      </c>
      <c r="N589" s="2" t="s">
        <v>1857</v>
      </c>
      <c r="O589" s="2" t="s">
        <v>1054</v>
      </c>
      <c r="P589" s="2" t="s">
        <v>64</v>
      </c>
      <c r="Q589" s="2" t="s">
        <v>64</v>
      </c>
      <c r="R589" s="2" t="s">
        <v>63</v>
      </c>
      <c r="S589" s="3"/>
      <c r="T589" s="3"/>
      <c r="U589" s="3"/>
      <c r="V589" s="3">
        <v>1</v>
      </c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2" t="s">
        <v>52</v>
      </c>
      <c r="AW589" s="2" t="s">
        <v>1866</v>
      </c>
      <c r="AX589" s="2" t="s">
        <v>52</v>
      </c>
      <c r="AY589" s="2" t="s">
        <v>52</v>
      </c>
      <c r="AZ589" s="2" t="s">
        <v>52</v>
      </c>
    </row>
    <row r="590" spans="1:52" ht="30" customHeight="1" x14ac:dyDescent="0.3">
      <c r="A590" s="22" t="s">
        <v>1056</v>
      </c>
      <c r="B590" s="22" t="s">
        <v>1057</v>
      </c>
      <c r="C590" s="22" t="s">
        <v>458</v>
      </c>
      <c r="D590" s="23">
        <v>1</v>
      </c>
      <c r="E590" s="25">
        <v>0</v>
      </c>
      <c r="F590" s="28">
        <f>TRUNC(E590*D590,1)</f>
        <v>0</v>
      </c>
      <c r="G590" s="25">
        <v>0</v>
      </c>
      <c r="H590" s="28">
        <f>TRUNC(G590*D590,1)</f>
        <v>0</v>
      </c>
      <c r="I590" s="25">
        <f>TRUNC(SUMIF(V588:V590, RIGHTB(O590, 1), H588:H590)*U590, 2)</f>
        <v>0</v>
      </c>
      <c r="J590" s="28">
        <f>TRUNC(I590*D590,1)</f>
        <v>0</v>
      </c>
      <c r="K590" s="25">
        <f t="shared" si="97"/>
        <v>0</v>
      </c>
      <c r="L590" s="28">
        <f t="shared" si="97"/>
        <v>0</v>
      </c>
      <c r="M590" s="22" t="s">
        <v>52</v>
      </c>
      <c r="N590" s="2" t="s">
        <v>1857</v>
      </c>
      <c r="O590" s="2" t="s">
        <v>877</v>
      </c>
      <c r="P590" s="2" t="s">
        <v>64</v>
      </c>
      <c r="Q590" s="2" t="s">
        <v>64</v>
      </c>
      <c r="R590" s="2" t="s">
        <v>64</v>
      </c>
      <c r="S590" s="3">
        <v>1</v>
      </c>
      <c r="T590" s="3">
        <v>2</v>
      </c>
      <c r="U590" s="3">
        <v>0.03</v>
      </c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2" t="s">
        <v>52</v>
      </c>
      <c r="AW590" s="2" t="s">
        <v>1867</v>
      </c>
      <c r="AX590" s="2" t="s">
        <v>52</v>
      </c>
      <c r="AY590" s="2" t="s">
        <v>52</v>
      </c>
      <c r="AZ590" s="2" t="s">
        <v>52</v>
      </c>
    </row>
    <row r="591" spans="1:52" ht="30" customHeight="1" x14ac:dyDescent="0.3">
      <c r="A591" s="22" t="s">
        <v>885</v>
      </c>
      <c r="B591" s="22" t="s">
        <v>52</v>
      </c>
      <c r="C591" s="22" t="s">
        <v>52</v>
      </c>
      <c r="D591" s="23"/>
      <c r="E591" s="25"/>
      <c r="F591" s="28">
        <f>TRUNC(SUMIF(N588:N590, N587, F588:F590),0)</f>
        <v>0</v>
      </c>
      <c r="G591" s="25"/>
      <c r="H591" s="28">
        <f>TRUNC(SUMIF(N588:N590, N587, H588:H590),0)</f>
        <v>0</v>
      </c>
      <c r="I591" s="25"/>
      <c r="J591" s="28">
        <f>TRUNC(SUMIF(N588:N590, N587, J588:J590),0)</f>
        <v>0</v>
      </c>
      <c r="K591" s="25"/>
      <c r="L591" s="28">
        <f>F591+H591+J591</f>
        <v>0</v>
      </c>
      <c r="M591" s="22" t="s">
        <v>52</v>
      </c>
      <c r="N591" s="2" t="s">
        <v>92</v>
      </c>
      <c r="O591" s="2" t="s">
        <v>92</v>
      </c>
      <c r="P591" s="2" t="s">
        <v>52</v>
      </c>
      <c r="Q591" s="2" t="s">
        <v>52</v>
      </c>
      <c r="R591" s="2" t="s">
        <v>52</v>
      </c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2" t="s">
        <v>52</v>
      </c>
      <c r="AW591" s="2" t="s">
        <v>52</v>
      </c>
      <c r="AX591" s="2" t="s">
        <v>52</v>
      </c>
      <c r="AY591" s="2" t="s">
        <v>52</v>
      </c>
      <c r="AZ591" s="2" t="s">
        <v>52</v>
      </c>
    </row>
    <row r="592" spans="1:52" ht="30" customHeight="1" x14ac:dyDescent="0.3">
      <c r="A592" s="23"/>
      <c r="B592" s="23"/>
      <c r="C592" s="23"/>
      <c r="D592" s="23"/>
      <c r="E592" s="25"/>
      <c r="F592" s="28"/>
      <c r="G592" s="25"/>
      <c r="H592" s="28"/>
      <c r="I592" s="25"/>
      <c r="J592" s="28"/>
      <c r="K592" s="25"/>
      <c r="L592" s="28"/>
      <c r="M592" s="23"/>
    </row>
    <row r="593" spans="1:52" ht="30" customHeight="1" x14ac:dyDescent="0.3">
      <c r="A593" s="19" t="s">
        <v>1868</v>
      </c>
      <c r="B593" s="20"/>
      <c r="C593" s="20"/>
      <c r="D593" s="20"/>
      <c r="E593" s="24"/>
      <c r="F593" s="27"/>
      <c r="G593" s="24"/>
      <c r="H593" s="27"/>
      <c r="I593" s="24"/>
      <c r="J593" s="27"/>
      <c r="K593" s="24"/>
      <c r="L593" s="27"/>
      <c r="M593" s="21"/>
      <c r="N593" s="1" t="s">
        <v>1830</v>
      </c>
    </row>
    <row r="594" spans="1:52" ht="30" customHeight="1" x14ac:dyDescent="0.3">
      <c r="A594" s="22" t="s">
        <v>1862</v>
      </c>
      <c r="B594" s="22" t="s">
        <v>880</v>
      </c>
      <c r="C594" s="22" t="s">
        <v>881</v>
      </c>
      <c r="D594" s="23">
        <v>0.313</v>
      </c>
      <c r="E594" s="25">
        <f>단가대비표!O168</f>
        <v>0</v>
      </c>
      <c r="F594" s="28">
        <f>TRUNC(E594*D594,1)</f>
        <v>0</v>
      </c>
      <c r="G594" s="25">
        <f>단가대비표!P168</f>
        <v>0</v>
      </c>
      <c r="H594" s="28">
        <f>TRUNC(G594*D594,1)</f>
        <v>0</v>
      </c>
      <c r="I594" s="25">
        <f>단가대비표!V168</f>
        <v>0</v>
      </c>
      <c r="J594" s="28">
        <f>TRUNC(I594*D594,1)</f>
        <v>0</v>
      </c>
      <c r="K594" s="25">
        <f t="shared" ref="K594:L596" si="98">TRUNC(E594+G594+I594,1)</f>
        <v>0</v>
      </c>
      <c r="L594" s="28">
        <f t="shared" si="98"/>
        <v>0</v>
      </c>
      <c r="M594" s="22" t="s">
        <v>1863</v>
      </c>
      <c r="N594" s="2" t="s">
        <v>1830</v>
      </c>
      <c r="O594" s="2" t="s">
        <v>1864</v>
      </c>
      <c r="P594" s="2" t="s">
        <v>64</v>
      </c>
      <c r="Q594" s="2" t="s">
        <v>64</v>
      </c>
      <c r="R594" s="2" t="s">
        <v>63</v>
      </c>
      <c r="S594" s="3"/>
      <c r="T594" s="3"/>
      <c r="U594" s="3"/>
      <c r="V594" s="3">
        <v>1</v>
      </c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2" t="s">
        <v>52</v>
      </c>
      <c r="AW594" s="2" t="s">
        <v>1870</v>
      </c>
      <c r="AX594" s="2" t="s">
        <v>52</v>
      </c>
      <c r="AY594" s="2" t="s">
        <v>52</v>
      </c>
      <c r="AZ594" s="2" t="s">
        <v>52</v>
      </c>
    </row>
    <row r="595" spans="1:52" ht="30" customHeight="1" x14ac:dyDescent="0.3">
      <c r="A595" s="22" t="s">
        <v>1053</v>
      </c>
      <c r="B595" s="22" t="s">
        <v>880</v>
      </c>
      <c r="C595" s="22" t="s">
        <v>881</v>
      </c>
      <c r="D595" s="23">
        <v>6.4000000000000001E-2</v>
      </c>
      <c r="E595" s="25">
        <f>단가대비표!O157</f>
        <v>0</v>
      </c>
      <c r="F595" s="28">
        <f>TRUNC(E595*D595,1)</f>
        <v>0</v>
      </c>
      <c r="G595" s="25">
        <f>단가대비표!P157</f>
        <v>0</v>
      </c>
      <c r="H595" s="28">
        <f>TRUNC(G595*D595,1)</f>
        <v>0</v>
      </c>
      <c r="I595" s="25">
        <f>단가대비표!V157</f>
        <v>0</v>
      </c>
      <c r="J595" s="28">
        <f>TRUNC(I595*D595,1)</f>
        <v>0</v>
      </c>
      <c r="K595" s="25">
        <f t="shared" si="98"/>
        <v>0</v>
      </c>
      <c r="L595" s="28">
        <f t="shared" si="98"/>
        <v>0</v>
      </c>
      <c r="M595" s="22" t="s">
        <v>1120</v>
      </c>
      <c r="N595" s="2" t="s">
        <v>1830</v>
      </c>
      <c r="O595" s="2" t="s">
        <v>1054</v>
      </c>
      <c r="P595" s="2" t="s">
        <v>64</v>
      </c>
      <c r="Q595" s="2" t="s">
        <v>64</v>
      </c>
      <c r="R595" s="2" t="s">
        <v>63</v>
      </c>
      <c r="S595" s="3"/>
      <c r="T595" s="3"/>
      <c r="U595" s="3"/>
      <c r="V595" s="3">
        <v>1</v>
      </c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2" t="s">
        <v>52</v>
      </c>
      <c r="AW595" s="2" t="s">
        <v>1871</v>
      </c>
      <c r="AX595" s="2" t="s">
        <v>52</v>
      </c>
      <c r="AY595" s="2" t="s">
        <v>52</v>
      </c>
      <c r="AZ595" s="2" t="s">
        <v>52</v>
      </c>
    </row>
    <row r="596" spans="1:52" ht="30" customHeight="1" x14ac:dyDescent="0.3">
      <c r="A596" s="22" t="s">
        <v>1056</v>
      </c>
      <c r="B596" s="22" t="s">
        <v>1057</v>
      </c>
      <c r="C596" s="22" t="s">
        <v>458</v>
      </c>
      <c r="D596" s="23">
        <v>1</v>
      </c>
      <c r="E596" s="25">
        <v>0</v>
      </c>
      <c r="F596" s="28">
        <f>TRUNC(E596*D596,1)</f>
        <v>0</v>
      </c>
      <c r="G596" s="25">
        <v>0</v>
      </c>
      <c r="H596" s="28">
        <f>TRUNC(G596*D596,1)</f>
        <v>0</v>
      </c>
      <c r="I596" s="25">
        <f>TRUNC(SUMIF(V594:V596, RIGHTB(O596, 1), H594:H596)*U596, 2)</f>
        <v>0</v>
      </c>
      <c r="J596" s="28">
        <f>TRUNC(I596*D596,1)</f>
        <v>0</v>
      </c>
      <c r="K596" s="25">
        <f t="shared" si="98"/>
        <v>0</v>
      </c>
      <c r="L596" s="28">
        <f t="shared" si="98"/>
        <v>0</v>
      </c>
      <c r="M596" s="22" t="s">
        <v>52</v>
      </c>
      <c r="N596" s="2" t="s">
        <v>1830</v>
      </c>
      <c r="O596" s="2" t="s">
        <v>877</v>
      </c>
      <c r="P596" s="2" t="s">
        <v>64</v>
      </c>
      <c r="Q596" s="2" t="s">
        <v>64</v>
      </c>
      <c r="R596" s="2" t="s">
        <v>64</v>
      </c>
      <c r="S596" s="3">
        <v>1</v>
      </c>
      <c r="T596" s="3">
        <v>2</v>
      </c>
      <c r="U596" s="3">
        <v>0.03</v>
      </c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2" t="s">
        <v>52</v>
      </c>
      <c r="AW596" s="2" t="s">
        <v>1872</v>
      </c>
      <c r="AX596" s="2" t="s">
        <v>52</v>
      </c>
      <c r="AY596" s="2" t="s">
        <v>52</v>
      </c>
      <c r="AZ596" s="2" t="s">
        <v>52</v>
      </c>
    </row>
    <row r="597" spans="1:52" ht="30" customHeight="1" x14ac:dyDescent="0.3">
      <c r="A597" s="22" t="s">
        <v>885</v>
      </c>
      <c r="B597" s="22" t="s">
        <v>52</v>
      </c>
      <c r="C597" s="22" t="s">
        <v>52</v>
      </c>
      <c r="D597" s="23"/>
      <c r="E597" s="25"/>
      <c r="F597" s="28">
        <f>TRUNC(SUMIF(N594:N596, N593, F594:F596),0)</f>
        <v>0</v>
      </c>
      <c r="G597" s="25"/>
      <c r="H597" s="28">
        <f>TRUNC(SUMIF(N594:N596, N593, H594:H596),0)</f>
        <v>0</v>
      </c>
      <c r="I597" s="25"/>
      <c r="J597" s="28">
        <f>TRUNC(SUMIF(N594:N596, N593, J594:J596),0)</f>
        <v>0</v>
      </c>
      <c r="K597" s="25"/>
      <c r="L597" s="28">
        <f>F597+H597+J597</f>
        <v>0</v>
      </c>
      <c r="M597" s="22" t="s">
        <v>52</v>
      </c>
      <c r="N597" s="2" t="s">
        <v>92</v>
      </c>
      <c r="O597" s="2" t="s">
        <v>92</v>
      </c>
      <c r="P597" s="2" t="s">
        <v>52</v>
      </c>
      <c r="Q597" s="2" t="s">
        <v>52</v>
      </c>
      <c r="R597" s="2" t="s">
        <v>52</v>
      </c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2" t="s">
        <v>52</v>
      </c>
      <c r="AW597" s="2" t="s">
        <v>52</v>
      </c>
      <c r="AX597" s="2" t="s">
        <v>52</v>
      </c>
      <c r="AY597" s="2" t="s">
        <v>52</v>
      </c>
      <c r="AZ597" s="2" t="s">
        <v>52</v>
      </c>
    </row>
    <row r="598" spans="1:52" ht="30" customHeight="1" x14ac:dyDescent="0.3">
      <c r="A598" s="23"/>
      <c r="B598" s="23"/>
      <c r="C598" s="23"/>
      <c r="D598" s="23"/>
      <c r="E598" s="25"/>
      <c r="F598" s="28"/>
      <c r="G598" s="25"/>
      <c r="H598" s="28"/>
      <c r="I598" s="25"/>
      <c r="J598" s="28"/>
      <c r="K598" s="25"/>
      <c r="L598" s="28"/>
      <c r="M598" s="23"/>
    </row>
    <row r="599" spans="1:52" ht="30" customHeight="1" x14ac:dyDescent="0.3">
      <c r="A599" s="19" t="s">
        <v>1873</v>
      </c>
      <c r="B599" s="20"/>
      <c r="C599" s="20"/>
      <c r="D599" s="20"/>
      <c r="E599" s="24"/>
      <c r="F599" s="27"/>
      <c r="G599" s="24"/>
      <c r="H599" s="27"/>
      <c r="I599" s="24"/>
      <c r="J599" s="27"/>
      <c r="K599" s="24"/>
      <c r="L599" s="27"/>
      <c r="M599" s="21"/>
      <c r="N599" s="1" t="s">
        <v>1837</v>
      </c>
    </row>
    <row r="600" spans="1:52" ht="30" customHeight="1" x14ac:dyDescent="0.3">
      <c r="A600" s="22" t="s">
        <v>1862</v>
      </c>
      <c r="B600" s="22" t="s">
        <v>880</v>
      </c>
      <c r="C600" s="22" t="s">
        <v>881</v>
      </c>
      <c r="D600" s="23">
        <v>0.43099999999999999</v>
      </c>
      <c r="E600" s="25">
        <f>단가대비표!O168</f>
        <v>0</v>
      </c>
      <c r="F600" s="28">
        <f>TRUNC(E600*D600,1)</f>
        <v>0</v>
      </c>
      <c r="G600" s="25">
        <f>단가대비표!P168</f>
        <v>0</v>
      </c>
      <c r="H600" s="28">
        <f>TRUNC(G600*D600,1)</f>
        <v>0</v>
      </c>
      <c r="I600" s="25">
        <f>단가대비표!V168</f>
        <v>0</v>
      </c>
      <c r="J600" s="28">
        <f>TRUNC(I600*D600,1)</f>
        <v>0</v>
      </c>
      <c r="K600" s="25">
        <f t="shared" ref="K600:L602" si="99">TRUNC(E600+G600+I600,1)</f>
        <v>0</v>
      </c>
      <c r="L600" s="28">
        <f t="shared" si="99"/>
        <v>0</v>
      </c>
      <c r="M600" s="22" t="s">
        <v>1863</v>
      </c>
      <c r="N600" s="2" t="s">
        <v>1837</v>
      </c>
      <c r="O600" s="2" t="s">
        <v>1864</v>
      </c>
      <c r="P600" s="2" t="s">
        <v>64</v>
      </c>
      <c r="Q600" s="2" t="s">
        <v>64</v>
      </c>
      <c r="R600" s="2" t="s">
        <v>63</v>
      </c>
      <c r="S600" s="3"/>
      <c r="T600" s="3"/>
      <c r="U600" s="3"/>
      <c r="V600" s="3">
        <v>1</v>
      </c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2" t="s">
        <v>52</v>
      </c>
      <c r="AW600" s="2" t="s">
        <v>1874</v>
      </c>
      <c r="AX600" s="2" t="s">
        <v>52</v>
      </c>
      <c r="AY600" s="2" t="s">
        <v>52</v>
      </c>
      <c r="AZ600" s="2" t="s">
        <v>52</v>
      </c>
    </row>
    <row r="601" spans="1:52" ht="30" customHeight="1" x14ac:dyDescent="0.3">
      <c r="A601" s="22" t="s">
        <v>1053</v>
      </c>
      <c r="B601" s="22" t="s">
        <v>880</v>
      </c>
      <c r="C601" s="22" t="s">
        <v>881</v>
      </c>
      <c r="D601" s="23">
        <v>8.7999999999999995E-2</v>
      </c>
      <c r="E601" s="25">
        <f>단가대비표!O157</f>
        <v>0</v>
      </c>
      <c r="F601" s="28">
        <f>TRUNC(E601*D601,1)</f>
        <v>0</v>
      </c>
      <c r="G601" s="25">
        <f>단가대비표!P157</f>
        <v>0</v>
      </c>
      <c r="H601" s="28">
        <f>TRUNC(G601*D601,1)</f>
        <v>0</v>
      </c>
      <c r="I601" s="25">
        <f>단가대비표!V157</f>
        <v>0</v>
      </c>
      <c r="J601" s="28">
        <f>TRUNC(I601*D601,1)</f>
        <v>0</v>
      </c>
      <c r="K601" s="25">
        <f t="shared" si="99"/>
        <v>0</v>
      </c>
      <c r="L601" s="28">
        <f t="shared" si="99"/>
        <v>0</v>
      </c>
      <c r="M601" s="22" t="s">
        <v>1120</v>
      </c>
      <c r="N601" s="2" t="s">
        <v>1837</v>
      </c>
      <c r="O601" s="2" t="s">
        <v>1054</v>
      </c>
      <c r="P601" s="2" t="s">
        <v>64</v>
      </c>
      <c r="Q601" s="2" t="s">
        <v>64</v>
      </c>
      <c r="R601" s="2" t="s">
        <v>63</v>
      </c>
      <c r="S601" s="3"/>
      <c r="T601" s="3"/>
      <c r="U601" s="3"/>
      <c r="V601" s="3">
        <v>1</v>
      </c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2" t="s">
        <v>52</v>
      </c>
      <c r="AW601" s="2" t="s">
        <v>1875</v>
      </c>
      <c r="AX601" s="2" t="s">
        <v>52</v>
      </c>
      <c r="AY601" s="2" t="s">
        <v>52</v>
      </c>
      <c r="AZ601" s="2" t="s">
        <v>52</v>
      </c>
    </row>
    <row r="602" spans="1:52" ht="30" customHeight="1" x14ac:dyDescent="0.3">
      <c r="A602" s="22" t="s">
        <v>1056</v>
      </c>
      <c r="B602" s="22" t="s">
        <v>1057</v>
      </c>
      <c r="C602" s="22" t="s">
        <v>458</v>
      </c>
      <c r="D602" s="23">
        <v>1</v>
      </c>
      <c r="E602" s="25">
        <v>0</v>
      </c>
      <c r="F602" s="28">
        <f>TRUNC(E602*D602,1)</f>
        <v>0</v>
      </c>
      <c r="G602" s="25">
        <v>0</v>
      </c>
      <c r="H602" s="28">
        <f>TRUNC(G602*D602,1)</f>
        <v>0</v>
      </c>
      <c r="I602" s="25">
        <f>TRUNC(SUMIF(V600:V602, RIGHTB(O602, 1), H600:H602)*U602, 2)</f>
        <v>0</v>
      </c>
      <c r="J602" s="28">
        <f>TRUNC(I602*D602,1)</f>
        <v>0</v>
      </c>
      <c r="K602" s="25">
        <f t="shared" si="99"/>
        <v>0</v>
      </c>
      <c r="L602" s="28">
        <f t="shared" si="99"/>
        <v>0</v>
      </c>
      <c r="M602" s="22" t="s">
        <v>52</v>
      </c>
      <c r="N602" s="2" t="s">
        <v>1837</v>
      </c>
      <c r="O602" s="2" t="s">
        <v>877</v>
      </c>
      <c r="P602" s="2" t="s">
        <v>64</v>
      </c>
      <c r="Q602" s="2" t="s">
        <v>64</v>
      </c>
      <c r="R602" s="2" t="s">
        <v>64</v>
      </c>
      <c r="S602" s="3">
        <v>1</v>
      </c>
      <c r="T602" s="3">
        <v>2</v>
      </c>
      <c r="U602" s="3">
        <v>0.03</v>
      </c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2" t="s">
        <v>52</v>
      </c>
      <c r="AW602" s="2" t="s">
        <v>1876</v>
      </c>
      <c r="AX602" s="2" t="s">
        <v>52</v>
      </c>
      <c r="AY602" s="2" t="s">
        <v>52</v>
      </c>
      <c r="AZ602" s="2" t="s">
        <v>52</v>
      </c>
    </row>
    <row r="603" spans="1:52" ht="30" customHeight="1" x14ac:dyDescent="0.3">
      <c r="A603" s="22" t="s">
        <v>885</v>
      </c>
      <c r="B603" s="22" t="s">
        <v>52</v>
      </c>
      <c r="C603" s="22" t="s">
        <v>52</v>
      </c>
      <c r="D603" s="23"/>
      <c r="E603" s="25"/>
      <c r="F603" s="28">
        <f>TRUNC(SUMIF(N600:N602, N599, F600:F602),0)</f>
        <v>0</v>
      </c>
      <c r="G603" s="25"/>
      <c r="H603" s="28">
        <f>TRUNC(SUMIF(N600:N602, N599, H600:H602),0)</f>
        <v>0</v>
      </c>
      <c r="I603" s="25"/>
      <c r="J603" s="28">
        <f>TRUNC(SUMIF(N600:N602, N599, J600:J602),0)</f>
        <v>0</v>
      </c>
      <c r="K603" s="25"/>
      <c r="L603" s="28">
        <f>F603+H603+J603</f>
        <v>0</v>
      </c>
      <c r="M603" s="22" t="s">
        <v>52</v>
      </c>
      <c r="N603" s="2" t="s">
        <v>92</v>
      </c>
      <c r="O603" s="2" t="s">
        <v>92</v>
      </c>
      <c r="P603" s="2" t="s">
        <v>52</v>
      </c>
      <c r="Q603" s="2" t="s">
        <v>52</v>
      </c>
      <c r="R603" s="2" t="s">
        <v>52</v>
      </c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2" t="s">
        <v>52</v>
      </c>
      <c r="AW603" s="2" t="s">
        <v>52</v>
      </c>
      <c r="AX603" s="2" t="s">
        <v>52</v>
      </c>
      <c r="AY603" s="2" t="s">
        <v>52</v>
      </c>
      <c r="AZ603" s="2" t="s">
        <v>52</v>
      </c>
    </row>
    <row r="604" spans="1:52" ht="30" customHeight="1" x14ac:dyDescent="0.3">
      <c r="A604" s="23"/>
      <c r="B604" s="23"/>
      <c r="C604" s="23"/>
      <c r="D604" s="23"/>
      <c r="E604" s="25"/>
      <c r="F604" s="28"/>
      <c r="G604" s="25"/>
      <c r="H604" s="28"/>
      <c r="I604" s="25"/>
      <c r="J604" s="28"/>
      <c r="K604" s="25"/>
      <c r="L604" s="28"/>
      <c r="M604" s="23"/>
    </row>
    <row r="605" spans="1:52" ht="30" customHeight="1" x14ac:dyDescent="0.3">
      <c r="A605" s="19" t="s">
        <v>1877</v>
      </c>
      <c r="B605" s="20"/>
      <c r="C605" s="20"/>
      <c r="D605" s="20"/>
      <c r="E605" s="24"/>
      <c r="F605" s="27"/>
      <c r="G605" s="24"/>
      <c r="H605" s="27"/>
      <c r="I605" s="24"/>
      <c r="J605" s="27"/>
      <c r="K605" s="24"/>
      <c r="L605" s="27"/>
      <c r="M605" s="21"/>
      <c r="N605" s="1" t="s">
        <v>1844</v>
      </c>
    </row>
    <row r="606" spans="1:52" ht="30" customHeight="1" x14ac:dyDescent="0.3">
      <c r="A606" s="22" t="s">
        <v>1862</v>
      </c>
      <c r="B606" s="22" t="s">
        <v>880</v>
      </c>
      <c r="C606" s="22" t="s">
        <v>881</v>
      </c>
      <c r="D606" s="23">
        <v>0.29699999999999999</v>
      </c>
      <c r="E606" s="25">
        <f>단가대비표!O168</f>
        <v>0</v>
      </c>
      <c r="F606" s="28">
        <f>TRUNC(E606*D606,1)</f>
        <v>0</v>
      </c>
      <c r="G606" s="25">
        <f>단가대비표!P168</f>
        <v>0</v>
      </c>
      <c r="H606" s="28">
        <f>TRUNC(G606*D606,1)</f>
        <v>0</v>
      </c>
      <c r="I606" s="25">
        <f>단가대비표!V168</f>
        <v>0</v>
      </c>
      <c r="J606" s="28">
        <f>TRUNC(I606*D606,1)</f>
        <v>0</v>
      </c>
      <c r="K606" s="25">
        <f t="shared" ref="K606:L608" si="100">TRUNC(E606+G606+I606,1)</f>
        <v>0</v>
      </c>
      <c r="L606" s="28">
        <f t="shared" si="100"/>
        <v>0</v>
      </c>
      <c r="M606" s="22" t="s">
        <v>1863</v>
      </c>
      <c r="N606" s="2" t="s">
        <v>1844</v>
      </c>
      <c r="O606" s="2" t="s">
        <v>1864</v>
      </c>
      <c r="P606" s="2" t="s">
        <v>64</v>
      </c>
      <c r="Q606" s="2" t="s">
        <v>64</v>
      </c>
      <c r="R606" s="2" t="s">
        <v>63</v>
      </c>
      <c r="S606" s="3"/>
      <c r="T606" s="3"/>
      <c r="U606" s="3"/>
      <c r="V606" s="3">
        <v>1</v>
      </c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2" t="s">
        <v>52</v>
      </c>
      <c r="AW606" s="2" t="s">
        <v>1878</v>
      </c>
      <c r="AX606" s="2" t="s">
        <v>52</v>
      </c>
      <c r="AY606" s="2" t="s">
        <v>52</v>
      </c>
      <c r="AZ606" s="2" t="s">
        <v>52</v>
      </c>
    </row>
    <row r="607" spans="1:52" ht="30" customHeight="1" x14ac:dyDescent="0.3">
      <c r="A607" s="22" t="s">
        <v>1053</v>
      </c>
      <c r="B607" s="22" t="s">
        <v>880</v>
      </c>
      <c r="C607" s="22" t="s">
        <v>881</v>
      </c>
      <c r="D607" s="23">
        <v>6.0999999999999999E-2</v>
      </c>
      <c r="E607" s="25">
        <f>단가대비표!O157</f>
        <v>0</v>
      </c>
      <c r="F607" s="28">
        <f>TRUNC(E607*D607,1)</f>
        <v>0</v>
      </c>
      <c r="G607" s="25">
        <f>단가대비표!P157</f>
        <v>0</v>
      </c>
      <c r="H607" s="28">
        <f>TRUNC(G607*D607,1)</f>
        <v>0</v>
      </c>
      <c r="I607" s="25">
        <f>단가대비표!V157</f>
        <v>0</v>
      </c>
      <c r="J607" s="28">
        <f>TRUNC(I607*D607,1)</f>
        <v>0</v>
      </c>
      <c r="K607" s="25">
        <f t="shared" si="100"/>
        <v>0</v>
      </c>
      <c r="L607" s="28">
        <f t="shared" si="100"/>
        <v>0</v>
      </c>
      <c r="M607" s="22" t="s">
        <v>1120</v>
      </c>
      <c r="N607" s="2" t="s">
        <v>1844</v>
      </c>
      <c r="O607" s="2" t="s">
        <v>1054</v>
      </c>
      <c r="P607" s="2" t="s">
        <v>64</v>
      </c>
      <c r="Q607" s="2" t="s">
        <v>64</v>
      </c>
      <c r="R607" s="2" t="s">
        <v>63</v>
      </c>
      <c r="S607" s="3"/>
      <c r="T607" s="3"/>
      <c r="U607" s="3"/>
      <c r="V607" s="3">
        <v>1</v>
      </c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2" t="s">
        <v>52</v>
      </c>
      <c r="AW607" s="2" t="s">
        <v>1879</v>
      </c>
      <c r="AX607" s="2" t="s">
        <v>52</v>
      </c>
      <c r="AY607" s="2" t="s">
        <v>52</v>
      </c>
      <c r="AZ607" s="2" t="s">
        <v>52</v>
      </c>
    </row>
    <row r="608" spans="1:52" ht="30" customHeight="1" x14ac:dyDescent="0.3">
      <c r="A608" s="22" t="s">
        <v>1056</v>
      </c>
      <c r="B608" s="22" t="s">
        <v>1057</v>
      </c>
      <c r="C608" s="22" t="s">
        <v>458</v>
      </c>
      <c r="D608" s="23">
        <v>1</v>
      </c>
      <c r="E608" s="25">
        <v>0</v>
      </c>
      <c r="F608" s="28">
        <f>TRUNC(E608*D608,1)</f>
        <v>0</v>
      </c>
      <c r="G608" s="25">
        <v>0</v>
      </c>
      <c r="H608" s="28">
        <f>TRUNC(G608*D608,1)</f>
        <v>0</v>
      </c>
      <c r="I608" s="25">
        <f>TRUNC(SUMIF(V606:V608, RIGHTB(O608, 1), H606:H608)*U608, 2)</f>
        <v>0</v>
      </c>
      <c r="J608" s="28">
        <f>TRUNC(I608*D608,1)</f>
        <v>0</v>
      </c>
      <c r="K608" s="25">
        <f t="shared" si="100"/>
        <v>0</v>
      </c>
      <c r="L608" s="28">
        <f t="shared" si="100"/>
        <v>0</v>
      </c>
      <c r="M608" s="22" t="s">
        <v>52</v>
      </c>
      <c r="N608" s="2" t="s">
        <v>1844</v>
      </c>
      <c r="O608" s="2" t="s">
        <v>877</v>
      </c>
      <c r="P608" s="2" t="s">
        <v>64</v>
      </c>
      <c r="Q608" s="2" t="s">
        <v>64</v>
      </c>
      <c r="R608" s="2" t="s">
        <v>64</v>
      </c>
      <c r="S608" s="3">
        <v>1</v>
      </c>
      <c r="T608" s="3">
        <v>2</v>
      </c>
      <c r="U608" s="3">
        <v>0.03</v>
      </c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2" t="s">
        <v>52</v>
      </c>
      <c r="AW608" s="2" t="s">
        <v>1880</v>
      </c>
      <c r="AX608" s="2" t="s">
        <v>52</v>
      </c>
      <c r="AY608" s="2" t="s">
        <v>52</v>
      </c>
      <c r="AZ608" s="2" t="s">
        <v>52</v>
      </c>
    </row>
    <row r="609" spans="1:52" ht="30" customHeight="1" x14ac:dyDescent="0.3">
      <c r="A609" s="22" t="s">
        <v>885</v>
      </c>
      <c r="B609" s="22" t="s">
        <v>52</v>
      </c>
      <c r="C609" s="22" t="s">
        <v>52</v>
      </c>
      <c r="D609" s="23"/>
      <c r="E609" s="25"/>
      <c r="F609" s="28">
        <f>TRUNC(SUMIF(N606:N608, N605, F606:F608),0)</f>
        <v>0</v>
      </c>
      <c r="G609" s="25"/>
      <c r="H609" s="28">
        <f>TRUNC(SUMIF(N606:N608, N605, H606:H608),0)</f>
        <v>0</v>
      </c>
      <c r="I609" s="25"/>
      <c r="J609" s="28">
        <f>TRUNC(SUMIF(N606:N608, N605, J606:J608),0)</f>
        <v>0</v>
      </c>
      <c r="K609" s="25"/>
      <c r="L609" s="28">
        <f>F609+H609+J609</f>
        <v>0</v>
      </c>
      <c r="M609" s="22" t="s">
        <v>52</v>
      </c>
      <c r="N609" s="2" t="s">
        <v>92</v>
      </c>
      <c r="O609" s="2" t="s">
        <v>92</v>
      </c>
      <c r="P609" s="2" t="s">
        <v>52</v>
      </c>
      <c r="Q609" s="2" t="s">
        <v>52</v>
      </c>
      <c r="R609" s="2" t="s">
        <v>52</v>
      </c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2" t="s">
        <v>52</v>
      </c>
      <c r="AW609" s="2" t="s">
        <v>52</v>
      </c>
      <c r="AX609" s="2" t="s">
        <v>52</v>
      </c>
      <c r="AY609" s="2" t="s">
        <v>52</v>
      </c>
      <c r="AZ609" s="2" t="s">
        <v>52</v>
      </c>
    </row>
    <row r="610" spans="1:52" ht="30" customHeight="1" x14ac:dyDescent="0.3">
      <c r="A610" s="23"/>
      <c r="B610" s="23"/>
      <c r="C610" s="23"/>
      <c r="D610" s="23"/>
      <c r="E610" s="25"/>
      <c r="F610" s="28"/>
      <c r="G610" s="25"/>
      <c r="H610" s="28"/>
      <c r="I610" s="25"/>
      <c r="J610" s="28"/>
      <c r="K610" s="25"/>
      <c r="L610" s="28"/>
      <c r="M610" s="23"/>
    </row>
    <row r="611" spans="1:52" ht="30" customHeight="1" x14ac:dyDescent="0.3">
      <c r="A611" s="19" t="s">
        <v>1881</v>
      </c>
      <c r="B611" s="20"/>
      <c r="C611" s="20"/>
      <c r="D611" s="20"/>
      <c r="E611" s="24"/>
      <c r="F611" s="27"/>
      <c r="G611" s="24"/>
      <c r="H611" s="27"/>
      <c r="I611" s="24"/>
      <c r="J611" s="27"/>
      <c r="K611" s="24"/>
      <c r="L611" s="27"/>
      <c r="M611" s="21"/>
      <c r="N611" s="1" t="s">
        <v>1882</v>
      </c>
    </row>
    <row r="612" spans="1:52" ht="30" customHeight="1" x14ac:dyDescent="0.3">
      <c r="A612" s="22" t="s">
        <v>1862</v>
      </c>
      <c r="B612" s="22" t="s">
        <v>880</v>
      </c>
      <c r="C612" s="22" t="s">
        <v>881</v>
      </c>
      <c r="D612" s="23">
        <v>0.20799999999999999</v>
      </c>
      <c r="E612" s="25">
        <f>단가대비표!O168</f>
        <v>0</v>
      </c>
      <c r="F612" s="28">
        <f>TRUNC(E612*D612,1)</f>
        <v>0</v>
      </c>
      <c r="G612" s="25">
        <f>단가대비표!P168</f>
        <v>0</v>
      </c>
      <c r="H612" s="28">
        <f>TRUNC(G612*D612,1)</f>
        <v>0</v>
      </c>
      <c r="I612" s="25">
        <f>단가대비표!V168</f>
        <v>0</v>
      </c>
      <c r="J612" s="28">
        <f>TRUNC(I612*D612,1)</f>
        <v>0</v>
      </c>
      <c r="K612" s="25">
        <f t="shared" ref="K612:L614" si="101">TRUNC(E612+G612+I612,1)</f>
        <v>0</v>
      </c>
      <c r="L612" s="28">
        <f t="shared" si="101"/>
        <v>0</v>
      </c>
      <c r="M612" s="22" t="s">
        <v>1863</v>
      </c>
      <c r="N612" s="2" t="s">
        <v>1882</v>
      </c>
      <c r="O612" s="2" t="s">
        <v>1864</v>
      </c>
      <c r="P612" s="2" t="s">
        <v>64</v>
      </c>
      <c r="Q612" s="2" t="s">
        <v>64</v>
      </c>
      <c r="R612" s="2" t="s">
        <v>63</v>
      </c>
      <c r="S612" s="3"/>
      <c r="T612" s="3"/>
      <c r="U612" s="3"/>
      <c r="V612" s="3">
        <v>1</v>
      </c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2" t="s">
        <v>52</v>
      </c>
      <c r="AW612" s="2" t="s">
        <v>1885</v>
      </c>
      <c r="AX612" s="2" t="s">
        <v>52</v>
      </c>
      <c r="AY612" s="2" t="s">
        <v>52</v>
      </c>
      <c r="AZ612" s="2" t="s">
        <v>52</v>
      </c>
    </row>
    <row r="613" spans="1:52" ht="30" customHeight="1" x14ac:dyDescent="0.3">
      <c r="A613" s="22" t="s">
        <v>1053</v>
      </c>
      <c r="B613" s="22" t="s">
        <v>880</v>
      </c>
      <c r="C613" s="22" t="s">
        <v>881</v>
      </c>
      <c r="D613" s="23">
        <v>4.7E-2</v>
      </c>
      <c r="E613" s="25">
        <f>단가대비표!O157</f>
        <v>0</v>
      </c>
      <c r="F613" s="28">
        <f>TRUNC(E613*D613,1)</f>
        <v>0</v>
      </c>
      <c r="G613" s="25">
        <f>단가대비표!P157</f>
        <v>0</v>
      </c>
      <c r="H613" s="28">
        <f>TRUNC(G613*D613,1)</f>
        <v>0</v>
      </c>
      <c r="I613" s="25">
        <f>단가대비표!V157</f>
        <v>0</v>
      </c>
      <c r="J613" s="28">
        <f>TRUNC(I613*D613,1)</f>
        <v>0</v>
      </c>
      <c r="K613" s="25">
        <f t="shared" si="101"/>
        <v>0</v>
      </c>
      <c r="L613" s="28">
        <f t="shared" si="101"/>
        <v>0</v>
      </c>
      <c r="M613" s="22" t="s">
        <v>1120</v>
      </c>
      <c r="N613" s="2" t="s">
        <v>1882</v>
      </c>
      <c r="O613" s="2" t="s">
        <v>1054</v>
      </c>
      <c r="P613" s="2" t="s">
        <v>64</v>
      </c>
      <c r="Q613" s="2" t="s">
        <v>64</v>
      </c>
      <c r="R613" s="2" t="s">
        <v>63</v>
      </c>
      <c r="S613" s="3"/>
      <c r="T613" s="3"/>
      <c r="U613" s="3"/>
      <c r="V613" s="3">
        <v>1</v>
      </c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2" t="s">
        <v>52</v>
      </c>
      <c r="AW613" s="2" t="s">
        <v>1886</v>
      </c>
      <c r="AX613" s="2" t="s">
        <v>52</v>
      </c>
      <c r="AY613" s="2" t="s">
        <v>52</v>
      </c>
      <c r="AZ613" s="2" t="s">
        <v>52</v>
      </c>
    </row>
    <row r="614" spans="1:52" ht="30" customHeight="1" x14ac:dyDescent="0.3">
      <c r="A614" s="22" t="s">
        <v>1056</v>
      </c>
      <c r="B614" s="22" t="s">
        <v>1267</v>
      </c>
      <c r="C614" s="22" t="s">
        <v>458</v>
      </c>
      <c r="D614" s="23">
        <v>1</v>
      </c>
      <c r="E614" s="25">
        <v>0</v>
      </c>
      <c r="F614" s="28">
        <f>TRUNC(E614*D614,1)</f>
        <v>0</v>
      </c>
      <c r="G614" s="25">
        <v>0</v>
      </c>
      <c r="H614" s="28">
        <f>TRUNC(G614*D614,1)</f>
        <v>0</v>
      </c>
      <c r="I614" s="25">
        <f>TRUNC(SUMIF(V612:V614, RIGHTB(O614, 1), H612:H614)*U614, 2)</f>
        <v>0</v>
      </c>
      <c r="J614" s="28">
        <f>TRUNC(I614*D614,1)</f>
        <v>0</v>
      </c>
      <c r="K614" s="25">
        <f t="shared" si="101"/>
        <v>0</v>
      </c>
      <c r="L614" s="28">
        <f t="shared" si="101"/>
        <v>0</v>
      </c>
      <c r="M614" s="22" t="s">
        <v>52</v>
      </c>
      <c r="N614" s="2" t="s">
        <v>1882</v>
      </c>
      <c r="O614" s="2" t="s">
        <v>877</v>
      </c>
      <c r="P614" s="2" t="s">
        <v>64</v>
      </c>
      <c r="Q614" s="2" t="s">
        <v>64</v>
      </c>
      <c r="R614" s="2" t="s">
        <v>64</v>
      </c>
      <c r="S614" s="3">
        <v>1</v>
      </c>
      <c r="T614" s="3">
        <v>2</v>
      </c>
      <c r="U614" s="3">
        <v>0.02</v>
      </c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2" t="s">
        <v>52</v>
      </c>
      <c r="AW614" s="2" t="s">
        <v>1887</v>
      </c>
      <c r="AX614" s="2" t="s">
        <v>52</v>
      </c>
      <c r="AY614" s="2" t="s">
        <v>52</v>
      </c>
      <c r="AZ614" s="2" t="s">
        <v>52</v>
      </c>
    </row>
    <row r="615" spans="1:52" ht="30" customHeight="1" x14ac:dyDescent="0.3">
      <c r="A615" s="22" t="s">
        <v>885</v>
      </c>
      <c r="B615" s="22" t="s">
        <v>52</v>
      </c>
      <c r="C615" s="22" t="s">
        <v>52</v>
      </c>
      <c r="D615" s="23"/>
      <c r="E615" s="25"/>
      <c r="F615" s="28">
        <f>TRUNC(SUMIF(N612:N614, N611, F612:F614),0)</f>
        <v>0</v>
      </c>
      <c r="G615" s="25"/>
      <c r="H615" s="28">
        <f>TRUNC(SUMIF(N612:N614, N611, H612:H614),0)</f>
        <v>0</v>
      </c>
      <c r="I615" s="25"/>
      <c r="J615" s="28">
        <f>TRUNC(SUMIF(N612:N614, N611, J612:J614),0)</f>
        <v>0</v>
      </c>
      <c r="K615" s="25"/>
      <c r="L615" s="28">
        <f>F615+H615+J615</f>
        <v>0</v>
      </c>
      <c r="M615" s="22" t="s">
        <v>52</v>
      </c>
      <c r="N615" s="2" t="s">
        <v>92</v>
      </c>
      <c r="O615" s="2" t="s">
        <v>92</v>
      </c>
      <c r="P615" s="2" t="s">
        <v>52</v>
      </c>
      <c r="Q615" s="2" t="s">
        <v>52</v>
      </c>
      <c r="R615" s="2" t="s">
        <v>52</v>
      </c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2" t="s">
        <v>52</v>
      </c>
      <c r="AW615" s="2" t="s">
        <v>52</v>
      </c>
      <c r="AX615" s="2" t="s">
        <v>52</v>
      </c>
      <c r="AY615" s="2" t="s">
        <v>52</v>
      </c>
      <c r="AZ615" s="2" t="s">
        <v>52</v>
      </c>
    </row>
    <row r="616" spans="1:52" ht="30" customHeight="1" x14ac:dyDescent="0.3">
      <c r="A616" s="23"/>
      <c r="B616" s="23"/>
      <c r="C616" s="23"/>
      <c r="D616" s="23"/>
      <c r="E616" s="25"/>
      <c r="F616" s="28"/>
      <c r="G616" s="25"/>
      <c r="H616" s="28"/>
      <c r="I616" s="25"/>
      <c r="J616" s="28"/>
      <c r="K616" s="25"/>
      <c r="L616" s="28"/>
      <c r="M616" s="23"/>
    </row>
    <row r="617" spans="1:52" ht="30" customHeight="1" x14ac:dyDescent="0.3">
      <c r="A617" s="19" t="s">
        <v>1888</v>
      </c>
      <c r="B617" s="20"/>
      <c r="C617" s="20"/>
      <c r="D617" s="20"/>
      <c r="E617" s="24"/>
      <c r="F617" s="27"/>
      <c r="G617" s="24"/>
      <c r="H617" s="27"/>
      <c r="I617" s="24"/>
      <c r="J617" s="27"/>
      <c r="K617" s="24"/>
      <c r="L617" s="27"/>
      <c r="M617" s="21"/>
      <c r="N617" s="1" t="s">
        <v>1819</v>
      </c>
    </row>
    <row r="618" spans="1:52" ht="30" customHeight="1" x14ac:dyDescent="0.3">
      <c r="A618" s="22" t="s">
        <v>1862</v>
      </c>
      <c r="B618" s="22" t="s">
        <v>880</v>
      </c>
      <c r="C618" s="22" t="s">
        <v>881</v>
      </c>
      <c r="D618" s="23">
        <v>0.28299999999999997</v>
      </c>
      <c r="E618" s="25">
        <f>단가대비표!O168</f>
        <v>0</v>
      </c>
      <c r="F618" s="28">
        <f>TRUNC(E618*D618,1)</f>
        <v>0</v>
      </c>
      <c r="G618" s="25">
        <f>단가대비표!P168</f>
        <v>0</v>
      </c>
      <c r="H618" s="28">
        <f>TRUNC(G618*D618,1)</f>
        <v>0</v>
      </c>
      <c r="I618" s="25">
        <f>단가대비표!V168</f>
        <v>0</v>
      </c>
      <c r="J618" s="28">
        <f>TRUNC(I618*D618,1)</f>
        <v>0</v>
      </c>
      <c r="K618" s="25">
        <f t="shared" ref="K618:L620" si="102">TRUNC(E618+G618+I618,1)</f>
        <v>0</v>
      </c>
      <c r="L618" s="28">
        <f t="shared" si="102"/>
        <v>0</v>
      </c>
      <c r="M618" s="22" t="s">
        <v>1863</v>
      </c>
      <c r="N618" s="2" t="s">
        <v>1819</v>
      </c>
      <c r="O618" s="2" t="s">
        <v>1864</v>
      </c>
      <c r="P618" s="2" t="s">
        <v>64</v>
      </c>
      <c r="Q618" s="2" t="s">
        <v>64</v>
      </c>
      <c r="R618" s="2" t="s">
        <v>63</v>
      </c>
      <c r="S618" s="3"/>
      <c r="T618" s="3"/>
      <c r="U618" s="3"/>
      <c r="V618" s="3">
        <v>1</v>
      </c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2" t="s">
        <v>52</v>
      </c>
      <c r="AW618" s="2" t="s">
        <v>1889</v>
      </c>
      <c r="AX618" s="2" t="s">
        <v>52</v>
      </c>
      <c r="AY618" s="2" t="s">
        <v>52</v>
      </c>
      <c r="AZ618" s="2" t="s">
        <v>52</v>
      </c>
    </row>
    <row r="619" spans="1:52" ht="30" customHeight="1" x14ac:dyDescent="0.3">
      <c r="A619" s="22" t="s">
        <v>1053</v>
      </c>
      <c r="B619" s="22" t="s">
        <v>880</v>
      </c>
      <c r="C619" s="22" t="s">
        <v>881</v>
      </c>
      <c r="D619" s="23">
        <v>6.3E-2</v>
      </c>
      <c r="E619" s="25">
        <f>단가대비표!O157</f>
        <v>0</v>
      </c>
      <c r="F619" s="28">
        <f>TRUNC(E619*D619,1)</f>
        <v>0</v>
      </c>
      <c r="G619" s="25">
        <f>단가대비표!P157</f>
        <v>0</v>
      </c>
      <c r="H619" s="28">
        <f>TRUNC(G619*D619,1)</f>
        <v>0</v>
      </c>
      <c r="I619" s="25">
        <f>단가대비표!V157</f>
        <v>0</v>
      </c>
      <c r="J619" s="28">
        <f>TRUNC(I619*D619,1)</f>
        <v>0</v>
      </c>
      <c r="K619" s="25">
        <f t="shared" si="102"/>
        <v>0</v>
      </c>
      <c r="L619" s="28">
        <f t="shared" si="102"/>
        <v>0</v>
      </c>
      <c r="M619" s="22" t="s">
        <v>1120</v>
      </c>
      <c r="N619" s="2" t="s">
        <v>1819</v>
      </c>
      <c r="O619" s="2" t="s">
        <v>1054</v>
      </c>
      <c r="P619" s="2" t="s">
        <v>64</v>
      </c>
      <c r="Q619" s="2" t="s">
        <v>64</v>
      </c>
      <c r="R619" s="2" t="s">
        <v>63</v>
      </c>
      <c r="S619" s="3"/>
      <c r="T619" s="3"/>
      <c r="U619" s="3"/>
      <c r="V619" s="3">
        <v>1</v>
      </c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2" t="s">
        <v>52</v>
      </c>
      <c r="AW619" s="2" t="s">
        <v>1890</v>
      </c>
      <c r="AX619" s="2" t="s">
        <v>52</v>
      </c>
      <c r="AY619" s="2" t="s">
        <v>52</v>
      </c>
      <c r="AZ619" s="2" t="s">
        <v>52</v>
      </c>
    </row>
    <row r="620" spans="1:52" ht="30" customHeight="1" x14ac:dyDescent="0.3">
      <c r="A620" s="22" t="s">
        <v>1056</v>
      </c>
      <c r="B620" s="22" t="s">
        <v>1267</v>
      </c>
      <c r="C620" s="22" t="s">
        <v>458</v>
      </c>
      <c r="D620" s="23">
        <v>1</v>
      </c>
      <c r="E620" s="25">
        <v>0</v>
      </c>
      <c r="F620" s="28">
        <f>TRUNC(E620*D620,1)</f>
        <v>0</v>
      </c>
      <c r="G620" s="25">
        <v>0</v>
      </c>
      <c r="H620" s="28">
        <f>TRUNC(G620*D620,1)</f>
        <v>0</v>
      </c>
      <c r="I620" s="25">
        <f>TRUNC(SUMIF(V618:V620, RIGHTB(O620, 1), H618:H620)*U620, 2)</f>
        <v>0</v>
      </c>
      <c r="J620" s="28">
        <f>TRUNC(I620*D620,1)</f>
        <v>0</v>
      </c>
      <c r="K620" s="25">
        <f t="shared" si="102"/>
        <v>0</v>
      </c>
      <c r="L620" s="28">
        <f t="shared" si="102"/>
        <v>0</v>
      </c>
      <c r="M620" s="22" t="s">
        <v>52</v>
      </c>
      <c r="N620" s="2" t="s">
        <v>1819</v>
      </c>
      <c r="O620" s="2" t="s">
        <v>877</v>
      </c>
      <c r="P620" s="2" t="s">
        <v>64</v>
      </c>
      <c r="Q620" s="2" t="s">
        <v>64</v>
      </c>
      <c r="R620" s="2" t="s">
        <v>64</v>
      </c>
      <c r="S620" s="3">
        <v>1</v>
      </c>
      <c r="T620" s="3">
        <v>2</v>
      </c>
      <c r="U620" s="3">
        <v>0.02</v>
      </c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2" t="s">
        <v>52</v>
      </c>
      <c r="AW620" s="2" t="s">
        <v>1891</v>
      </c>
      <c r="AX620" s="2" t="s">
        <v>52</v>
      </c>
      <c r="AY620" s="2" t="s">
        <v>52</v>
      </c>
      <c r="AZ620" s="2" t="s">
        <v>52</v>
      </c>
    </row>
    <row r="621" spans="1:52" ht="30" customHeight="1" x14ac:dyDescent="0.3">
      <c r="A621" s="22" t="s">
        <v>885</v>
      </c>
      <c r="B621" s="22" t="s">
        <v>52</v>
      </c>
      <c r="C621" s="22" t="s">
        <v>52</v>
      </c>
      <c r="D621" s="23"/>
      <c r="E621" s="25"/>
      <c r="F621" s="28">
        <f>TRUNC(SUMIF(N618:N620, N617, F618:F620),0)</f>
        <v>0</v>
      </c>
      <c r="G621" s="25"/>
      <c r="H621" s="28">
        <f>TRUNC(SUMIF(N618:N620, N617, H618:H620),0)</f>
        <v>0</v>
      </c>
      <c r="I621" s="25"/>
      <c r="J621" s="28">
        <f>TRUNC(SUMIF(N618:N620, N617, J618:J620),0)</f>
        <v>0</v>
      </c>
      <c r="K621" s="25"/>
      <c r="L621" s="28">
        <f>F621+H621+J621</f>
        <v>0</v>
      </c>
      <c r="M621" s="22" t="s">
        <v>52</v>
      </c>
      <c r="N621" s="2" t="s">
        <v>92</v>
      </c>
      <c r="O621" s="2" t="s">
        <v>92</v>
      </c>
      <c r="P621" s="2" t="s">
        <v>52</v>
      </c>
      <c r="Q621" s="2" t="s">
        <v>52</v>
      </c>
      <c r="R621" s="2" t="s">
        <v>52</v>
      </c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2" t="s">
        <v>52</v>
      </c>
      <c r="AW621" s="2" t="s">
        <v>52</v>
      </c>
      <c r="AX621" s="2" t="s">
        <v>52</v>
      </c>
      <c r="AY621" s="2" t="s">
        <v>52</v>
      </c>
      <c r="AZ621" s="2" t="s">
        <v>52</v>
      </c>
    </row>
    <row r="622" spans="1:52" ht="30" customHeight="1" x14ac:dyDescent="0.3">
      <c r="A622" s="23"/>
      <c r="B622" s="23"/>
      <c r="C622" s="23"/>
      <c r="D622" s="23"/>
      <c r="E622" s="25"/>
      <c r="F622" s="28"/>
      <c r="G622" s="25"/>
      <c r="H622" s="28"/>
      <c r="I622" s="25"/>
      <c r="J622" s="28"/>
      <c r="K622" s="25"/>
      <c r="L622" s="28"/>
      <c r="M622" s="23"/>
    </row>
    <row r="623" spans="1:52" ht="30" customHeight="1" x14ac:dyDescent="0.3">
      <c r="A623" s="19" t="s">
        <v>1892</v>
      </c>
      <c r="B623" s="20"/>
      <c r="C623" s="20"/>
      <c r="D623" s="20"/>
      <c r="E623" s="24"/>
      <c r="F623" s="27"/>
      <c r="G623" s="24"/>
      <c r="H623" s="27"/>
      <c r="I623" s="24"/>
      <c r="J623" s="27"/>
      <c r="K623" s="24"/>
      <c r="L623" s="27"/>
      <c r="M623" s="21"/>
      <c r="N623" s="1" t="s">
        <v>513</v>
      </c>
    </row>
    <row r="624" spans="1:52" ht="30" customHeight="1" x14ac:dyDescent="0.3">
      <c r="A624" s="22" t="s">
        <v>1862</v>
      </c>
      <c r="B624" s="22" t="s">
        <v>880</v>
      </c>
      <c r="C624" s="22" t="s">
        <v>881</v>
      </c>
      <c r="D624" s="23">
        <v>3.1E-2</v>
      </c>
      <c r="E624" s="25">
        <f>단가대비표!O168</f>
        <v>0</v>
      </c>
      <c r="F624" s="28">
        <f>TRUNC(E624*D624,1)</f>
        <v>0</v>
      </c>
      <c r="G624" s="25">
        <f>단가대비표!P168</f>
        <v>0</v>
      </c>
      <c r="H624" s="28">
        <f>TRUNC(G624*D624,1)</f>
        <v>0</v>
      </c>
      <c r="I624" s="25">
        <f>단가대비표!V168</f>
        <v>0</v>
      </c>
      <c r="J624" s="28">
        <f>TRUNC(I624*D624,1)</f>
        <v>0</v>
      </c>
      <c r="K624" s="25">
        <f>TRUNC(E624+G624+I624,1)</f>
        <v>0</v>
      </c>
      <c r="L624" s="28">
        <f>TRUNC(F624+H624+J624,1)</f>
        <v>0</v>
      </c>
      <c r="M624" s="22" t="s">
        <v>1863</v>
      </c>
      <c r="N624" s="2" t="s">
        <v>513</v>
      </c>
      <c r="O624" s="2" t="s">
        <v>1864</v>
      </c>
      <c r="P624" s="2" t="s">
        <v>64</v>
      </c>
      <c r="Q624" s="2" t="s">
        <v>64</v>
      </c>
      <c r="R624" s="2" t="s">
        <v>63</v>
      </c>
      <c r="S624" s="3"/>
      <c r="T624" s="3"/>
      <c r="U624" s="3"/>
      <c r="V624" s="3">
        <v>1</v>
      </c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2" t="s">
        <v>52</v>
      </c>
      <c r="AW624" s="2" t="s">
        <v>1894</v>
      </c>
      <c r="AX624" s="2" t="s">
        <v>52</v>
      </c>
      <c r="AY624" s="2" t="s">
        <v>52</v>
      </c>
      <c r="AZ624" s="2" t="s">
        <v>52</v>
      </c>
    </row>
    <row r="625" spans="1:52" ht="30" customHeight="1" x14ac:dyDescent="0.3">
      <c r="A625" s="22" t="s">
        <v>1056</v>
      </c>
      <c r="B625" s="22" t="s">
        <v>1442</v>
      </c>
      <c r="C625" s="22" t="s">
        <v>458</v>
      </c>
      <c r="D625" s="23">
        <v>1</v>
      </c>
      <c r="E625" s="25">
        <v>0</v>
      </c>
      <c r="F625" s="28">
        <f>TRUNC(E625*D625,1)</f>
        <v>0</v>
      </c>
      <c r="G625" s="25">
        <v>0</v>
      </c>
      <c r="H625" s="28">
        <f>TRUNC(G625*D625,1)</f>
        <v>0</v>
      </c>
      <c r="I625" s="25">
        <f>TRUNC(SUMIF(V624:V625, RIGHTB(O625, 1), H624:H625)*U625, 2)</f>
        <v>0</v>
      </c>
      <c r="J625" s="28">
        <f>TRUNC(I625*D625,1)</f>
        <v>0</v>
      </c>
      <c r="K625" s="25">
        <f>TRUNC(E625+G625+I625,1)</f>
        <v>0</v>
      </c>
      <c r="L625" s="28">
        <f>TRUNC(F625+H625+J625,1)</f>
        <v>0</v>
      </c>
      <c r="M625" s="22" t="s">
        <v>52</v>
      </c>
      <c r="N625" s="2" t="s">
        <v>513</v>
      </c>
      <c r="O625" s="2" t="s">
        <v>877</v>
      </c>
      <c r="P625" s="2" t="s">
        <v>64</v>
      </c>
      <c r="Q625" s="2" t="s">
        <v>64</v>
      </c>
      <c r="R625" s="2" t="s">
        <v>64</v>
      </c>
      <c r="S625" s="3">
        <v>1</v>
      </c>
      <c r="T625" s="3">
        <v>2</v>
      </c>
      <c r="U625" s="3">
        <v>0.04</v>
      </c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2" t="s">
        <v>52</v>
      </c>
      <c r="AW625" s="2" t="s">
        <v>1895</v>
      </c>
      <c r="AX625" s="2" t="s">
        <v>52</v>
      </c>
      <c r="AY625" s="2" t="s">
        <v>52</v>
      </c>
      <c r="AZ625" s="2" t="s">
        <v>52</v>
      </c>
    </row>
    <row r="626" spans="1:52" ht="30" customHeight="1" x14ac:dyDescent="0.3">
      <c r="A626" s="22" t="s">
        <v>885</v>
      </c>
      <c r="B626" s="22" t="s">
        <v>52</v>
      </c>
      <c r="C626" s="22" t="s">
        <v>52</v>
      </c>
      <c r="D626" s="23"/>
      <c r="E626" s="25"/>
      <c r="F626" s="28">
        <f>TRUNC(SUMIF(N624:N625, N623, F624:F625),0)</f>
        <v>0</v>
      </c>
      <c r="G626" s="25"/>
      <c r="H626" s="28">
        <f>TRUNC(SUMIF(N624:N625, N623, H624:H625),0)</f>
        <v>0</v>
      </c>
      <c r="I626" s="25"/>
      <c r="J626" s="28">
        <f>TRUNC(SUMIF(N624:N625, N623, J624:J625),0)</f>
        <v>0</v>
      </c>
      <c r="K626" s="25"/>
      <c r="L626" s="28">
        <f>F626+H626+J626</f>
        <v>0</v>
      </c>
      <c r="M626" s="22" t="s">
        <v>52</v>
      </c>
      <c r="N626" s="2" t="s">
        <v>92</v>
      </c>
      <c r="O626" s="2" t="s">
        <v>92</v>
      </c>
      <c r="P626" s="2" t="s">
        <v>52</v>
      </c>
      <c r="Q626" s="2" t="s">
        <v>52</v>
      </c>
      <c r="R626" s="2" t="s">
        <v>52</v>
      </c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2" t="s">
        <v>52</v>
      </c>
      <c r="AW626" s="2" t="s">
        <v>52</v>
      </c>
      <c r="AX626" s="2" t="s">
        <v>52</v>
      </c>
      <c r="AY626" s="2" t="s">
        <v>52</v>
      </c>
      <c r="AZ626" s="2" t="s">
        <v>52</v>
      </c>
    </row>
    <row r="627" spans="1:52" ht="30" customHeight="1" x14ac:dyDescent="0.3">
      <c r="A627" s="23"/>
      <c r="B627" s="23"/>
      <c r="C627" s="23"/>
      <c r="D627" s="23"/>
      <c r="E627" s="25"/>
      <c r="F627" s="28"/>
      <c r="G627" s="25"/>
      <c r="H627" s="28"/>
      <c r="I627" s="25"/>
      <c r="J627" s="28"/>
      <c r="K627" s="25"/>
      <c r="L627" s="28"/>
      <c r="M627" s="23"/>
    </row>
    <row r="628" spans="1:52" ht="30" customHeight="1" x14ac:dyDescent="0.3">
      <c r="A628" s="19" t="s">
        <v>1896</v>
      </c>
      <c r="B628" s="20"/>
      <c r="C628" s="20"/>
      <c r="D628" s="20"/>
      <c r="E628" s="24"/>
      <c r="F628" s="27"/>
      <c r="G628" s="24"/>
      <c r="H628" s="27"/>
      <c r="I628" s="24"/>
      <c r="J628" s="27"/>
      <c r="K628" s="24"/>
      <c r="L628" s="27"/>
      <c r="M628" s="21"/>
      <c r="N628" s="1" t="s">
        <v>433</v>
      </c>
    </row>
    <row r="629" spans="1:52" ht="30" customHeight="1" x14ac:dyDescent="0.3">
      <c r="A629" s="22" t="s">
        <v>1898</v>
      </c>
      <c r="B629" s="22" t="s">
        <v>52</v>
      </c>
      <c r="C629" s="22" t="s">
        <v>97</v>
      </c>
      <c r="D629" s="23">
        <v>8.9999999999999993E-3</v>
      </c>
      <c r="E629" s="25">
        <f>단가대비표!O67</f>
        <v>0</v>
      </c>
      <c r="F629" s="28">
        <f>TRUNC(E629*D629,1)</f>
        <v>0</v>
      </c>
      <c r="G629" s="25">
        <f>단가대비표!P67</f>
        <v>0</v>
      </c>
      <c r="H629" s="28">
        <f>TRUNC(G629*D629,1)</f>
        <v>0</v>
      </c>
      <c r="I629" s="25">
        <f>단가대비표!V67</f>
        <v>0</v>
      </c>
      <c r="J629" s="28">
        <f>TRUNC(I629*D629,1)</f>
        <v>0</v>
      </c>
      <c r="K629" s="25">
        <f t="shared" ref="K629:L631" si="103">TRUNC(E629+G629+I629,1)</f>
        <v>0</v>
      </c>
      <c r="L629" s="28">
        <f t="shared" si="103"/>
        <v>0</v>
      </c>
      <c r="M629" s="22" t="s">
        <v>1899</v>
      </c>
      <c r="N629" s="2" t="s">
        <v>433</v>
      </c>
      <c r="O629" s="2" t="s">
        <v>1900</v>
      </c>
      <c r="P629" s="2" t="s">
        <v>64</v>
      </c>
      <c r="Q629" s="2" t="s">
        <v>64</v>
      </c>
      <c r="R629" s="2" t="s">
        <v>63</v>
      </c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2" t="s">
        <v>52</v>
      </c>
      <c r="AW629" s="2" t="s">
        <v>1901</v>
      </c>
      <c r="AX629" s="2" t="s">
        <v>52</v>
      </c>
      <c r="AY629" s="2" t="s">
        <v>52</v>
      </c>
      <c r="AZ629" s="2" t="s">
        <v>52</v>
      </c>
    </row>
    <row r="630" spans="1:52" ht="30" customHeight="1" x14ac:dyDescent="0.3">
      <c r="A630" s="22" t="s">
        <v>1335</v>
      </c>
      <c r="B630" s="22" t="s">
        <v>880</v>
      </c>
      <c r="C630" s="22" t="s">
        <v>881</v>
      </c>
      <c r="D630" s="23">
        <v>8.0000000000000002E-3</v>
      </c>
      <c r="E630" s="25">
        <f>단가대비표!O171</f>
        <v>0</v>
      </c>
      <c r="F630" s="28">
        <f>TRUNC(E630*D630,1)</f>
        <v>0</v>
      </c>
      <c r="G630" s="25">
        <f>단가대비표!P171</f>
        <v>0</v>
      </c>
      <c r="H630" s="28">
        <f>TRUNC(G630*D630,1)</f>
        <v>0</v>
      </c>
      <c r="I630" s="25">
        <f>단가대비표!V171</f>
        <v>0</v>
      </c>
      <c r="J630" s="28">
        <f>TRUNC(I630*D630,1)</f>
        <v>0</v>
      </c>
      <c r="K630" s="25">
        <f t="shared" si="103"/>
        <v>0</v>
      </c>
      <c r="L630" s="28">
        <f t="shared" si="103"/>
        <v>0</v>
      </c>
      <c r="M630" s="22" t="s">
        <v>1336</v>
      </c>
      <c r="N630" s="2" t="s">
        <v>433</v>
      </c>
      <c r="O630" s="2" t="s">
        <v>1337</v>
      </c>
      <c r="P630" s="2" t="s">
        <v>64</v>
      </c>
      <c r="Q630" s="2" t="s">
        <v>64</v>
      </c>
      <c r="R630" s="2" t="s">
        <v>63</v>
      </c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2" t="s">
        <v>52</v>
      </c>
      <c r="AW630" s="2" t="s">
        <v>1902</v>
      </c>
      <c r="AX630" s="2" t="s">
        <v>52</v>
      </c>
      <c r="AY630" s="2" t="s">
        <v>52</v>
      </c>
      <c r="AZ630" s="2" t="s">
        <v>52</v>
      </c>
    </row>
    <row r="631" spans="1:52" ht="30" customHeight="1" x14ac:dyDescent="0.3">
      <c r="A631" s="22" t="s">
        <v>1053</v>
      </c>
      <c r="B631" s="22" t="s">
        <v>880</v>
      </c>
      <c r="C631" s="22" t="s">
        <v>881</v>
      </c>
      <c r="D631" s="23">
        <v>3.0000000000000001E-3</v>
      </c>
      <c r="E631" s="25">
        <f>단가대비표!O157</f>
        <v>0</v>
      </c>
      <c r="F631" s="28">
        <f>TRUNC(E631*D631,1)</f>
        <v>0</v>
      </c>
      <c r="G631" s="25">
        <f>단가대비표!P157</f>
        <v>0</v>
      </c>
      <c r="H631" s="28">
        <f>TRUNC(G631*D631,1)</f>
        <v>0</v>
      </c>
      <c r="I631" s="25">
        <f>단가대비표!V157</f>
        <v>0</v>
      </c>
      <c r="J631" s="28">
        <f>TRUNC(I631*D631,1)</f>
        <v>0</v>
      </c>
      <c r="K631" s="25">
        <f t="shared" si="103"/>
        <v>0</v>
      </c>
      <c r="L631" s="28">
        <f t="shared" si="103"/>
        <v>0</v>
      </c>
      <c r="M631" s="22" t="s">
        <v>1120</v>
      </c>
      <c r="N631" s="2" t="s">
        <v>433</v>
      </c>
      <c r="O631" s="2" t="s">
        <v>1054</v>
      </c>
      <c r="P631" s="2" t="s">
        <v>64</v>
      </c>
      <c r="Q631" s="2" t="s">
        <v>64</v>
      </c>
      <c r="R631" s="2" t="s">
        <v>63</v>
      </c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2" t="s">
        <v>52</v>
      </c>
      <c r="AW631" s="2" t="s">
        <v>1903</v>
      </c>
      <c r="AX631" s="2" t="s">
        <v>52</v>
      </c>
      <c r="AY631" s="2" t="s">
        <v>52</v>
      </c>
      <c r="AZ631" s="2" t="s">
        <v>52</v>
      </c>
    </row>
    <row r="632" spans="1:52" ht="30" customHeight="1" x14ac:dyDescent="0.3">
      <c r="A632" s="22" t="s">
        <v>885</v>
      </c>
      <c r="B632" s="22" t="s">
        <v>52</v>
      </c>
      <c r="C632" s="22" t="s">
        <v>52</v>
      </c>
      <c r="D632" s="23"/>
      <c r="E632" s="25"/>
      <c r="F632" s="28">
        <f>TRUNC(SUMIF(N629:N631, N628, F629:F631),0)</f>
        <v>0</v>
      </c>
      <c r="G632" s="25"/>
      <c r="H632" s="28">
        <f>TRUNC(SUMIF(N629:N631, N628, H629:H631),0)</f>
        <v>0</v>
      </c>
      <c r="I632" s="25"/>
      <c r="J632" s="28">
        <f>TRUNC(SUMIF(N629:N631, N628, J629:J631),0)</f>
        <v>0</v>
      </c>
      <c r="K632" s="25"/>
      <c r="L632" s="28">
        <f>F632+H632+J632</f>
        <v>0</v>
      </c>
      <c r="M632" s="22" t="s">
        <v>52</v>
      </c>
      <c r="N632" s="2" t="s">
        <v>92</v>
      </c>
      <c r="O632" s="2" t="s">
        <v>92</v>
      </c>
      <c r="P632" s="2" t="s">
        <v>52</v>
      </c>
      <c r="Q632" s="2" t="s">
        <v>52</v>
      </c>
      <c r="R632" s="2" t="s">
        <v>52</v>
      </c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2" t="s">
        <v>52</v>
      </c>
      <c r="AW632" s="2" t="s">
        <v>52</v>
      </c>
      <c r="AX632" s="2" t="s">
        <v>52</v>
      </c>
      <c r="AY632" s="2" t="s">
        <v>52</v>
      </c>
      <c r="AZ632" s="2" t="s">
        <v>52</v>
      </c>
    </row>
    <row r="633" spans="1:52" ht="30" customHeight="1" x14ac:dyDescent="0.3">
      <c r="A633" s="23"/>
      <c r="B633" s="23"/>
      <c r="C633" s="23"/>
      <c r="D633" s="23"/>
      <c r="E633" s="25"/>
      <c r="F633" s="28"/>
      <c r="G633" s="25"/>
      <c r="H633" s="28"/>
      <c r="I633" s="25"/>
      <c r="J633" s="28"/>
      <c r="K633" s="25"/>
      <c r="L633" s="28"/>
      <c r="M633" s="23"/>
    </row>
    <row r="634" spans="1:52" ht="30" customHeight="1" x14ac:dyDescent="0.3">
      <c r="A634" s="19" t="s">
        <v>1904</v>
      </c>
      <c r="B634" s="20"/>
      <c r="C634" s="20"/>
      <c r="D634" s="20"/>
      <c r="E634" s="24"/>
      <c r="F634" s="27"/>
      <c r="G634" s="24"/>
      <c r="H634" s="27"/>
      <c r="I634" s="24"/>
      <c r="J634" s="27"/>
      <c r="K634" s="24"/>
      <c r="L634" s="27"/>
      <c r="M634" s="21"/>
      <c r="N634" s="1" t="s">
        <v>523</v>
      </c>
    </row>
    <row r="635" spans="1:52" ht="30" customHeight="1" x14ac:dyDescent="0.3">
      <c r="A635" s="22" t="s">
        <v>1906</v>
      </c>
      <c r="B635" s="22" t="s">
        <v>880</v>
      </c>
      <c r="C635" s="22" t="s">
        <v>881</v>
      </c>
      <c r="D635" s="23">
        <v>0.124</v>
      </c>
      <c r="E635" s="25">
        <f>단가대비표!O169</f>
        <v>0</v>
      </c>
      <c r="F635" s="28">
        <f>TRUNC(E635*D635,1)</f>
        <v>0</v>
      </c>
      <c r="G635" s="25">
        <f>단가대비표!P169</f>
        <v>0</v>
      </c>
      <c r="H635" s="28">
        <f>TRUNC(G635*D635,1)</f>
        <v>0</v>
      </c>
      <c r="I635" s="25">
        <f>단가대비표!V169</f>
        <v>0</v>
      </c>
      <c r="J635" s="28">
        <f>TRUNC(I635*D635,1)</f>
        <v>0</v>
      </c>
      <c r="K635" s="25">
        <f>TRUNC(E635+G635+I635,1)</f>
        <v>0</v>
      </c>
      <c r="L635" s="28">
        <f>TRUNC(F635+H635+J635,1)</f>
        <v>0</v>
      </c>
      <c r="M635" s="22" t="s">
        <v>1907</v>
      </c>
      <c r="N635" s="2" t="s">
        <v>523</v>
      </c>
      <c r="O635" s="2" t="s">
        <v>1908</v>
      </c>
      <c r="P635" s="2" t="s">
        <v>64</v>
      </c>
      <c r="Q635" s="2" t="s">
        <v>64</v>
      </c>
      <c r="R635" s="2" t="s">
        <v>63</v>
      </c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2" t="s">
        <v>52</v>
      </c>
      <c r="AW635" s="2" t="s">
        <v>1909</v>
      </c>
      <c r="AX635" s="2" t="s">
        <v>52</v>
      </c>
      <c r="AY635" s="2" t="s">
        <v>52</v>
      </c>
      <c r="AZ635" s="2" t="s">
        <v>52</v>
      </c>
    </row>
    <row r="636" spans="1:52" ht="30" customHeight="1" x14ac:dyDescent="0.3">
      <c r="A636" s="22" t="s">
        <v>1053</v>
      </c>
      <c r="B636" s="22" t="s">
        <v>880</v>
      </c>
      <c r="C636" s="22" t="s">
        <v>881</v>
      </c>
      <c r="D636" s="23">
        <v>1.7000000000000001E-2</v>
      </c>
      <c r="E636" s="25">
        <f>단가대비표!O157</f>
        <v>0</v>
      </c>
      <c r="F636" s="28">
        <f>TRUNC(E636*D636,1)</f>
        <v>0</v>
      </c>
      <c r="G636" s="25">
        <f>단가대비표!P157</f>
        <v>0</v>
      </c>
      <c r="H636" s="28">
        <f>TRUNC(G636*D636,1)</f>
        <v>0</v>
      </c>
      <c r="I636" s="25">
        <f>단가대비표!V157</f>
        <v>0</v>
      </c>
      <c r="J636" s="28">
        <f>TRUNC(I636*D636,1)</f>
        <v>0</v>
      </c>
      <c r="K636" s="25">
        <f>TRUNC(E636+G636+I636,1)</f>
        <v>0</v>
      </c>
      <c r="L636" s="28">
        <f>TRUNC(F636+H636+J636,1)</f>
        <v>0</v>
      </c>
      <c r="M636" s="22" t="s">
        <v>1120</v>
      </c>
      <c r="N636" s="2" t="s">
        <v>523</v>
      </c>
      <c r="O636" s="2" t="s">
        <v>1054</v>
      </c>
      <c r="P636" s="2" t="s">
        <v>64</v>
      </c>
      <c r="Q636" s="2" t="s">
        <v>64</v>
      </c>
      <c r="R636" s="2" t="s">
        <v>63</v>
      </c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2" t="s">
        <v>52</v>
      </c>
      <c r="AW636" s="2" t="s">
        <v>1910</v>
      </c>
      <c r="AX636" s="2" t="s">
        <v>52</v>
      </c>
      <c r="AY636" s="2" t="s">
        <v>52</v>
      </c>
      <c r="AZ636" s="2" t="s">
        <v>52</v>
      </c>
    </row>
    <row r="637" spans="1:52" ht="30" customHeight="1" x14ac:dyDescent="0.3">
      <c r="A637" s="22" t="s">
        <v>885</v>
      </c>
      <c r="B637" s="22" t="s">
        <v>52</v>
      </c>
      <c r="C637" s="22" t="s">
        <v>52</v>
      </c>
      <c r="D637" s="23"/>
      <c r="E637" s="25"/>
      <c r="F637" s="28">
        <f>TRUNC(SUMIF(N635:N636, N634, F635:F636),0)</f>
        <v>0</v>
      </c>
      <c r="G637" s="25"/>
      <c r="H637" s="28">
        <f>TRUNC(SUMIF(N635:N636, N634, H635:H636),0)</f>
        <v>0</v>
      </c>
      <c r="I637" s="25"/>
      <c r="J637" s="28">
        <f>TRUNC(SUMIF(N635:N636, N634, J635:J636),0)</f>
        <v>0</v>
      </c>
      <c r="K637" s="25"/>
      <c r="L637" s="28">
        <f>F637+H637+J637</f>
        <v>0</v>
      </c>
      <c r="M637" s="22" t="s">
        <v>52</v>
      </c>
      <c r="N637" s="2" t="s">
        <v>92</v>
      </c>
      <c r="O637" s="2" t="s">
        <v>92</v>
      </c>
      <c r="P637" s="2" t="s">
        <v>52</v>
      </c>
      <c r="Q637" s="2" t="s">
        <v>52</v>
      </c>
      <c r="R637" s="2" t="s">
        <v>52</v>
      </c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2" t="s">
        <v>52</v>
      </c>
      <c r="AW637" s="2" t="s">
        <v>52</v>
      </c>
      <c r="AX637" s="2" t="s">
        <v>52</v>
      </c>
      <c r="AY637" s="2" t="s">
        <v>52</v>
      </c>
      <c r="AZ637" s="2" t="s">
        <v>52</v>
      </c>
    </row>
    <row r="638" spans="1:52" ht="30" customHeight="1" x14ac:dyDescent="0.3">
      <c r="A638" s="23"/>
      <c r="B638" s="23"/>
      <c r="C638" s="23"/>
      <c r="D638" s="23"/>
      <c r="E638" s="25"/>
      <c r="F638" s="28"/>
      <c r="G638" s="25"/>
      <c r="H638" s="28"/>
      <c r="I638" s="25"/>
      <c r="J638" s="28"/>
      <c r="K638" s="25"/>
      <c r="L638" s="28"/>
      <c r="M638" s="23"/>
    </row>
    <row r="639" spans="1:52" ht="30" customHeight="1" x14ac:dyDescent="0.3">
      <c r="A639" s="19" t="s">
        <v>1911</v>
      </c>
      <c r="B639" s="20"/>
      <c r="C639" s="20"/>
      <c r="D639" s="20"/>
      <c r="E639" s="24"/>
      <c r="F639" s="27"/>
      <c r="G639" s="24"/>
      <c r="H639" s="27"/>
      <c r="I639" s="24"/>
      <c r="J639" s="27"/>
      <c r="K639" s="24"/>
      <c r="L639" s="27"/>
      <c r="M639" s="21"/>
      <c r="N639" s="1" t="s">
        <v>537</v>
      </c>
    </row>
    <row r="640" spans="1:52" ht="30" customHeight="1" x14ac:dyDescent="0.3">
      <c r="A640" s="22" t="s">
        <v>1912</v>
      </c>
      <c r="B640" s="22" t="s">
        <v>1913</v>
      </c>
      <c r="C640" s="22" t="s">
        <v>82</v>
      </c>
      <c r="D640" s="23">
        <v>1</v>
      </c>
      <c r="E640" s="25">
        <f>단가대비표!O68</f>
        <v>0</v>
      </c>
      <c r="F640" s="28">
        <f>TRUNC(E640*D640,1)</f>
        <v>0</v>
      </c>
      <c r="G640" s="25">
        <f>단가대비표!P68</f>
        <v>0</v>
      </c>
      <c r="H640" s="28">
        <f>TRUNC(G640*D640,1)</f>
        <v>0</v>
      </c>
      <c r="I640" s="25">
        <f>단가대비표!V68</f>
        <v>0</v>
      </c>
      <c r="J640" s="28">
        <f>TRUNC(I640*D640,1)</f>
        <v>0</v>
      </c>
      <c r="K640" s="25">
        <f>TRUNC(E640+G640+I640,1)</f>
        <v>0</v>
      </c>
      <c r="L640" s="28">
        <f>TRUNC(F640+H640+J640,1)</f>
        <v>0</v>
      </c>
      <c r="M640" s="22" t="s">
        <v>1914</v>
      </c>
      <c r="N640" s="2" t="s">
        <v>537</v>
      </c>
      <c r="O640" s="2" t="s">
        <v>1915</v>
      </c>
      <c r="P640" s="2" t="s">
        <v>64</v>
      </c>
      <c r="Q640" s="2" t="s">
        <v>64</v>
      </c>
      <c r="R640" s="2" t="s">
        <v>63</v>
      </c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2" t="s">
        <v>52</v>
      </c>
      <c r="AW640" s="2" t="s">
        <v>1916</v>
      </c>
      <c r="AX640" s="2" t="s">
        <v>52</v>
      </c>
      <c r="AY640" s="2" t="s">
        <v>52</v>
      </c>
      <c r="AZ640" s="2" t="s">
        <v>52</v>
      </c>
    </row>
    <row r="641" spans="1:52" ht="30" customHeight="1" x14ac:dyDescent="0.3">
      <c r="A641" s="22" t="s">
        <v>1917</v>
      </c>
      <c r="B641" s="22" t="s">
        <v>1918</v>
      </c>
      <c r="C641" s="22" t="s">
        <v>82</v>
      </c>
      <c r="D641" s="23">
        <v>1</v>
      </c>
      <c r="E641" s="25">
        <f>단가대비표!O156</f>
        <v>0</v>
      </c>
      <c r="F641" s="28">
        <f>TRUNC(E641*D641,1)</f>
        <v>0</v>
      </c>
      <c r="G641" s="25">
        <f>단가대비표!P156</f>
        <v>0</v>
      </c>
      <c r="H641" s="28">
        <f>TRUNC(G641*D641,1)</f>
        <v>0</v>
      </c>
      <c r="I641" s="25">
        <f>단가대비표!V156</f>
        <v>0</v>
      </c>
      <c r="J641" s="28">
        <f>TRUNC(I641*D641,1)</f>
        <v>0</v>
      </c>
      <c r="K641" s="25">
        <f>TRUNC(E641+G641+I641,1)</f>
        <v>0</v>
      </c>
      <c r="L641" s="28">
        <f>TRUNC(F641+H641+J641,1)</f>
        <v>0</v>
      </c>
      <c r="M641" s="22" t="s">
        <v>1919</v>
      </c>
      <c r="N641" s="2" t="s">
        <v>537</v>
      </c>
      <c r="O641" s="2" t="s">
        <v>1920</v>
      </c>
      <c r="P641" s="2" t="s">
        <v>64</v>
      </c>
      <c r="Q641" s="2" t="s">
        <v>64</v>
      </c>
      <c r="R641" s="2" t="s">
        <v>63</v>
      </c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2" t="s">
        <v>52</v>
      </c>
      <c r="AW641" s="2" t="s">
        <v>1921</v>
      </c>
      <c r="AX641" s="2" t="s">
        <v>52</v>
      </c>
      <c r="AY641" s="2" t="s">
        <v>52</v>
      </c>
      <c r="AZ641" s="2" t="s">
        <v>52</v>
      </c>
    </row>
    <row r="642" spans="1:52" ht="30" customHeight="1" x14ac:dyDescent="0.3">
      <c r="A642" s="22" t="s">
        <v>885</v>
      </c>
      <c r="B642" s="22" t="s">
        <v>52</v>
      </c>
      <c r="C642" s="22" t="s">
        <v>52</v>
      </c>
      <c r="D642" s="23"/>
      <c r="E642" s="25"/>
      <c r="F642" s="28">
        <f>TRUNC(SUMIF(N640:N641, N639, F640:F641),0)</f>
        <v>0</v>
      </c>
      <c r="G642" s="25"/>
      <c r="H642" s="28">
        <f>TRUNC(SUMIF(N640:N641, N639, H640:H641),0)</f>
        <v>0</v>
      </c>
      <c r="I642" s="25"/>
      <c r="J642" s="28">
        <f>TRUNC(SUMIF(N640:N641, N639, J640:J641),0)</f>
        <v>0</v>
      </c>
      <c r="K642" s="25"/>
      <c r="L642" s="28">
        <f>F642+H642+J642</f>
        <v>0</v>
      </c>
      <c r="M642" s="22" t="s">
        <v>52</v>
      </c>
      <c r="N642" s="2" t="s">
        <v>92</v>
      </c>
      <c r="O642" s="2" t="s">
        <v>92</v>
      </c>
      <c r="P642" s="2" t="s">
        <v>52</v>
      </c>
      <c r="Q642" s="2" t="s">
        <v>52</v>
      </c>
      <c r="R642" s="2" t="s">
        <v>52</v>
      </c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2" t="s">
        <v>52</v>
      </c>
      <c r="AW642" s="2" t="s">
        <v>52</v>
      </c>
      <c r="AX642" s="2" t="s">
        <v>52</v>
      </c>
      <c r="AY642" s="2" t="s">
        <v>52</v>
      </c>
      <c r="AZ642" s="2" t="s">
        <v>52</v>
      </c>
    </row>
    <row r="643" spans="1:52" ht="30" customHeight="1" x14ac:dyDescent="0.3">
      <c r="A643" s="23"/>
      <c r="B643" s="23"/>
      <c r="C643" s="23"/>
      <c r="D643" s="23"/>
      <c r="E643" s="25"/>
      <c r="F643" s="28"/>
      <c r="G643" s="25"/>
      <c r="H643" s="28"/>
      <c r="I643" s="25"/>
      <c r="J643" s="28"/>
      <c r="K643" s="25"/>
      <c r="L643" s="28"/>
      <c r="M643" s="23"/>
    </row>
    <row r="644" spans="1:52" ht="30" customHeight="1" x14ac:dyDescent="0.3">
      <c r="A644" s="19" t="s">
        <v>1922</v>
      </c>
      <c r="B644" s="20"/>
      <c r="C644" s="20"/>
      <c r="D644" s="20"/>
      <c r="E644" s="24"/>
      <c r="F644" s="27"/>
      <c r="G644" s="24"/>
      <c r="H644" s="27"/>
      <c r="I644" s="24"/>
      <c r="J644" s="27"/>
      <c r="K644" s="24"/>
      <c r="L644" s="27"/>
      <c r="M644" s="21"/>
      <c r="N644" s="1" t="s">
        <v>1923</v>
      </c>
    </row>
    <row r="645" spans="1:52" ht="30" customHeight="1" x14ac:dyDescent="0.3">
      <c r="A645" s="22" t="s">
        <v>1603</v>
      </c>
      <c r="B645" s="22" t="s">
        <v>880</v>
      </c>
      <c r="C645" s="22" t="s">
        <v>881</v>
      </c>
      <c r="D645" s="23">
        <v>3.9E-2</v>
      </c>
      <c r="E645" s="25">
        <f>단가대비표!O162</f>
        <v>0</v>
      </c>
      <c r="F645" s="28">
        <f>TRUNC(E645*D645,1)</f>
        <v>0</v>
      </c>
      <c r="G645" s="25">
        <f>단가대비표!P162</f>
        <v>0</v>
      </c>
      <c r="H645" s="28">
        <f>TRUNC(G645*D645,1)</f>
        <v>0</v>
      </c>
      <c r="I645" s="25">
        <f>단가대비표!V162</f>
        <v>0</v>
      </c>
      <c r="J645" s="28">
        <f>TRUNC(I645*D645,1)</f>
        <v>0</v>
      </c>
      <c r="K645" s="25">
        <f t="shared" ref="K645:L647" si="104">TRUNC(E645+G645+I645,1)</f>
        <v>0</v>
      </c>
      <c r="L645" s="28">
        <f t="shared" si="104"/>
        <v>0</v>
      </c>
      <c r="M645" s="22" t="s">
        <v>1604</v>
      </c>
      <c r="N645" s="2" t="s">
        <v>1923</v>
      </c>
      <c r="O645" s="2" t="s">
        <v>1605</v>
      </c>
      <c r="P645" s="2" t="s">
        <v>64</v>
      </c>
      <c r="Q645" s="2" t="s">
        <v>64</v>
      </c>
      <c r="R645" s="2" t="s">
        <v>63</v>
      </c>
      <c r="S645" s="3"/>
      <c r="T645" s="3"/>
      <c r="U645" s="3"/>
      <c r="V645" s="3">
        <v>1</v>
      </c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2" t="s">
        <v>52</v>
      </c>
      <c r="AW645" s="2" t="s">
        <v>1928</v>
      </c>
      <c r="AX645" s="2" t="s">
        <v>52</v>
      </c>
      <c r="AY645" s="2" t="s">
        <v>52</v>
      </c>
      <c r="AZ645" s="2" t="s">
        <v>52</v>
      </c>
    </row>
    <row r="646" spans="1:52" ht="30" customHeight="1" x14ac:dyDescent="0.3">
      <c r="A646" s="22" t="s">
        <v>1053</v>
      </c>
      <c r="B646" s="22" t="s">
        <v>880</v>
      </c>
      <c r="C646" s="22" t="s">
        <v>881</v>
      </c>
      <c r="D646" s="23">
        <v>2.4E-2</v>
      </c>
      <c r="E646" s="25">
        <f>단가대비표!O157</f>
        <v>0</v>
      </c>
      <c r="F646" s="28">
        <f>TRUNC(E646*D646,1)</f>
        <v>0</v>
      </c>
      <c r="G646" s="25">
        <f>단가대비표!P157</f>
        <v>0</v>
      </c>
      <c r="H646" s="28">
        <f>TRUNC(G646*D646,1)</f>
        <v>0</v>
      </c>
      <c r="I646" s="25">
        <f>단가대비표!V157</f>
        <v>0</v>
      </c>
      <c r="J646" s="28">
        <f>TRUNC(I646*D646,1)</f>
        <v>0</v>
      </c>
      <c r="K646" s="25">
        <f t="shared" si="104"/>
        <v>0</v>
      </c>
      <c r="L646" s="28">
        <f t="shared" si="104"/>
        <v>0</v>
      </c>
      <c r="M646" s="22" t="s">
        <v>1120</v>
      </c>
      <c r="N646" s="2" t="s">
        <v>1923</v>
      </c>
      <c r="O646" s="2" t="s">
        <v>1054</v>
      </c>
      <c r="P646" s="2" t="s">
        <v>64</v>
      </c>
      <c r="Q646" s="2" t="s">
        <v>64</v>
      </c>
      <c r="R646" s="2" t="s">
        <v>63</v>
      </c>
      <c r="S646" s="3"/>
      <c r="T646" s="3"/>
      <c r="U646" s="3"/>
      <c r="V646" s="3">
        <v>1</v>
      </c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2" t="s">
        <v>52</v>
      </c>
      <c r="AW646" s="2" t="s">
        <v>1929</v>
      </c>
      <c r="AX646" s="2" t="s">
        <v>52</v>
      </c>
      <c r="AY646" s="2" t="s">
        <v>52</v>
      </c>
      <c r="AZ646" s="2" t="s">
        <v>52</v>
      </c>
    </row>
    <row r="647" spans="1:52" ht="30" customHeight="1" x14ac:dyDescent="0.3">
      <c r="A647" s="22" t="s">
        <v>1056</v>
      </c>
      <c r="B647" s="22" t="s">
        <v>1057</v>
      </c>
      <c r="C647" s="22" t="s">
        <v>458</v>
      </c>
      <c r="D647" s="23">
        <v>1</v>
      </c>
      <c r="E647" s="25">
        <v>0</v>
      </c>
      <c r="F647" s="28">
        <f>TRUNC(E647*D647,1)</f>
        <v>0</v>
      </c>
      <c r="G647" s="25">
        <v>0</v>
      </c>
      <c r="H647" s="28">
        <f>TRUNC(G647*D647,1)</f>
        <v>0</v>
      </c>
      <c r="I647" s="25">
        <f>TRUNC(SUMIF(V645:V647, RIGHTB(O647, 1), H645:H647)*U647, 2)</f>
        <v>0</v>
      </c>
      <c r="J647" s="28">
        <f>TRUNC(I647*D647,1)</f>
        <v>0</v>
      </c>
      <c r="K647" s="25">
        <f t="shared" si="104"/>
        <v>0</v>
      </c>
      <c r="L647" s="28">
        <f t="shared" si="104"/>
        <v>0</v>
      </c>
      <c r="M647" s="22" t="s">
        <v>52</v>
      </c>
      <c r="N647" s="2" t="s">
        <v>1923</v>
      </c>
      <c r="O647" s="2" t="s">
        <v>877</v>
      </c>
      <c r="P647" s="2" t="s">
        <v>64</v>
      </c>
      <c r="Q647" s="2" t="s">
        <v>64</v>
      </c>
      <c r="R647" s="2" t="s">
        <v>64</v>
      </c>
      <c r="S647" s="3">
        <v>1</v>
      </c>
      <c r="T647" s="3">
        <v>2</v>
      </c>
      <c r="U647" s="3">
        <v>0.03</v>
      </c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2" t="s">
        <v>52</v>
      </c>
      <c r="AW647" s="2" t="s">
        <v>1930</v>
      </c>
      <c r="AX647" s="2" t="s">
        <v>52</v>
      </c>
      <c r="AY647" s="2" t="s">
        <v>52</v>
      </c>
      <c r="AZ647" s="2" t="s">
        <v>52</v>
      </c>
    </row>
    <row r="648" spans="1:52" ht="30" customHeight="1" x14ac:dyDescent="0.3">
      <c r="A648" s="22" t="s">
        <v>885</v>
      </c>
      <c r="B648" s="22" t="s">
        <v>52</v>
      </c>
      <c r="C648" s="22" t="s">
        <v>52</v>
      </c>
      <c r="D648" s="23"/>
      <c r="E648" s="25"/>
      <c r="F648" s="28">
        <f>TRUNC(SUMIF(N645:N647, N644, F645:F647),0)</f>
        <v>0</v>
      </c>
      <c r="G648" s="25"/>
      <c r="H648" s="28">
        <f>TRUNC(SUMIF(N645:N647, N644, H645:H647),0)</f>
        <v>0</v>
      </c>
      <c r="I648" s="25"/>
      <c r="J648" s="28">
        <f>TRUNC(SUMIF(N645:N647, N644, J645:J647),0)</f>
        <v>0</v>
      </c>
      <c r="K648" s="25"/>
      <c r="L648" s="28">
        <f>F648+H648+J648</f>
        <v>0</v>
      </c>
      <c r="M648" s="22" t="s">
        <v>52</v>
      </c>
      <c r="N648" s="2" t="s">
        <v>92</v>
      </c>
      <c r="O648" s="2" t="s">
        <v>92</v>
      </c>
      <c r="P648" s="2" t="s">
        <v>52</v>
      </c>
      <c r="Q648" s="2" t="s">
        <v>52</v>
      </c>
      <c r="R648" s="2" t="s">
        <v>52</v>
      </c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2" t="s">
        <v>52</v>
      </c>
      <c r="AW648" s="2" t="s">
        <v>52</v>
      </c>
      <c r="AX648" s="2" t="s">
        <v>52</v>
      </c>
      <c r="AY648" s="2" t="s">
        <v>52</v>
      </c>
      <c r="AZ648" s="2" t="s">
        <v>52</v>
      </c>
    </row>
    <row r="649" spans="1:52" ht="30" customHeight="1" x14ac:dyDescent="0.3">
      <c r="A649" s="23"/>
      <c r="B649" s="23"/>
      <c r="C649" s="23"/>
      <c r="D649" s="23"/>
      <c r="E649" s="25"/>
      <c r="F649" s="28"/>
      <c r="G649" s="25"/>
      <c r="H649" s="28"/>
      <c r="I649" s="25"/>
      <c r="J649" s="28"/>
      <c r="K649" s="25"/>
      <c r="L649" s="28"/>
      <c r="M649" s="23"/>
    </row>
    <row r="650" spans="1:52" ht="30" customHeight="1" x14ac:dyDescent="0.3">
      <c r="A650" s="19" t="s">
        <v>1931</v>
      </c>
      <c r="B650" s="20"/>
      <c r="C650" s="20"/>
      <c r="D650" s="20"/>
      <c r="E650" s="24"/>
      <c r="F650" s="27"/>
      <c r="G650" s="24"/>
      <c r="H650" s="27"/>
      <c r="I650" s="24"/>
      <c r="J650" s="27"/>
      <c r="K650" s="24"/>
      <c r="L650" s="27"/>
      <c r="M650" s="21"/>
      <c r="N650" s="1" t="s">
        <v>1328</v>
      </c>
    </row>
    <row r="651" spans="1:52" ht="30" customHeight="1" x14ac:dyDescent="0.3">
      <c r="A651" s="22" t="s">
        <v>1335</v>
      </c>
      <c r="B651" s="22" t="s">
        <v>880</v>
      </c>
      <c r="C651" s="22" t="s">
        <v>881</v>
      </c>
      <c r="D651" s="23">
        <v>3.2000000000000001E-2</v>
      </c>
      <c r="E651" s="25">
        <f>단가대비표!O171</f>
        <v>0</v>
      </c>
      <c r="F651" s="28">
        <f>TRUNC(E651*D651,1)</f>
        <v>0</v>
      </c>
      <c r="G651" s="25">
        <f>단가대비표!P171</f>
        <v>0</v>
      </c>
      <c r="H651" s="28">
        <f>TRUNC(G651*D651,1)</f>
        <v>0</v>
      </c>
      <c r="I651" s="25">
        <f>단가대비표!V171</f>
        <v>0</v>
      </c>
      <c r="J651" s="28">
        <f>TRUNC(I651*D651,1)</f>
        <v>0</v>
      </c>
      <c r="K651" s="25">
        <f t="shared" ref="K651:L653" si="105">TRUNC(E651+G651+I651,1)</f>
        <v>0</v>
      </c>
      <c r="L651" s="28">
        <f t="shared" si="105"/>
        <v>0</v>
      </c>
      <c r="M651" s="22" t="s">
        <v>1336</v>
      </c>
      <c r="N651" s="2" t="s">
        <v>1328</v>
      </c>
      <c r="O651" s="2" t="s">
        <v>1337</v>
      </c>
      <c r="P651" s="2" t="s">
        <v>64</v>
      </c>
      <c r="Q651" s="2" t="s">
        <v>64</v>
      </c>
      <c r="R651" s="2" t="s">
        <v>63</v>
      </c>
      <c r="S651" s="3"/>
      <c r="T651" s="3"/>
      <c r="U651" s="3"/>
      <c r="V651" s="3">
        <v>1</v>
      </c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2" t="s">
        <v>52</v>
      </c>
      <c r="AW651" s="2" t="s">
        <v>1933</v>
      </c>
      <c r="AX651" s="2" t="s">
        <v>52</v>
      </c>
      <c r="AY651" s="2" t="s">
        <v>52</v>
      </c>
      <c r="AZ651" s="2" t="s">
        <v>52</v>
      </c>
    </row>
    <row r="652" spans="1:52" ht="30" customHeight="1" x14ac:dyDescent="0.3">
      <c r="A652" s="22" t="s">
        <v>1053</v>
      </c>
      <c r="B652" s="22" t="s">
        <v>880</v>
      </c>
      <c r="C652" s="22" t="s">
        <v>881</v>
      </c>
      <c r="D652" s="23">
        <v>1.6E-2</v>
      </c>
      <c r="E652" s="25">
        <f>단가대비표!O157</f>
        <v>0</v>
      </c>
      <c r="F652" s="28">
        <f>TRUNC(E652*D652,1)</f>
        <v>0</v>
      </c>
      <c r="G652" s="25">
        <f>단가대비표!P157</f>
        <v>0</v>
      </c>
      <c r="H652" s="28">
        <f>TRUNC(G652*D652,1)</f>
        <v>0</v>
      </c>
      <c r="I652" s="25">
        <f>단가대비표!V157</f>
        <v>0</v>
      </c>
      <c r="J652" s="28">
        <f>TRUNC(I652*D652,1)</f>
        <v>0</v>
      </c>
      <c r="K652" s="25">
        <f t="shared" si="105"/>
        <v>0</v>
      </c>
      <c r="L652" s="28">
        <f t="shared" si="105"/>
        <v>0</v>
      </c>
      <c r="M652" s="22" t="s">
        <v>1120</v>
      </c>
      <c r="N652" s="2" t="s">
        <v>1328</v>
      </c>
      <c r="O652" s="2" t="s">
        <v>1054</v>
      </c>
      <c r="P652" s="2" t="s">
        <v>64</v>
      </c>
      <c r="Q652" s="2" t="s">
        <v>64</v>
      </c>
      <c r="R652" s="2" t="s">
        <v>63</v>
      </c>
      <c r="S652" s="3"/>
      <c r="T652" s="3"/>
      <c r="U652" s="3"/>
      <c r="V652" s="3">
        <v>1</v>
      </c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2" t="s">
        <v>52</v>
      </c>
      <c r="AW652" s="2" t="s">
        <v>1934</v>
      </c>
      <c r="AX652" s="2" t="s">
        <v>52</v>
      </c>
      <c r="AY652" s="2" t="s">
        <v>52</v>
      </c>
      <c r="AZ652" s="2" t="s">
        <v>52</v>
      </c>
    </row>
    <row r="653" spans="1:52" ht="30" customHeight="1" x14ac:dyDescent="0.3">
      <c r="A653" s="22" t="s">
        <v>1056</v>
      </c>
      <c r="B653" s="22" t="s">
        <v>1267</v>
      </c>
      <c r="C653" s="22" t="s">
        <v>458</v>
      </c>
      <c r="D653" s="23">
        <v>1</v>
      </c>
      <c r="E653" s="25">
        <v>0</v>
      </c>
      <c r="F653" s="28">
        <f>TRUNC(E653*D653,1)</f>
        <v>0</v>
      </c>
      <c r="G653" s="25">
        <v>0</v>
      </c>
      <c r="H653" s="28">
        <f>TRUNC(G653*D653,1)</f>
        <v>0</v>
      </c>
      <c r="I653" s="25">
        <f>TRUNC(SUMIF(V651:V653, RIGHTB(O653, 1), H651:H653)*U653, 2)</f>
        <v>0</v>
      </c>
      <c r="J653" s="28">
        <f>TRUNC(I653*D653,1)</f>
        <v>0</v>
      </c>
      <c r="K653" s="25">
        <f t="shared" si="105"/>
        <v>0</v>
      </c>
      <c r="L653" s="28">
        <f t="shared" si="105"/>
        <v>0</v>
      </c>
      <c r="M653" s="22" t="s">
        <v>52</v>
      </c>
      <c r="N653" s="2" t="s">
        <v>1328</v>
      </c>
      <c r="O653" s="2" t="s">
        <v>877</v>
      </c>
      <c r="P653" s="2" t="s">
        <v>64</v>
      </c>
      <c r="Q653" s="2" t="s">
        <v>64</v>
      </c>
      <c r="R653" s="2" t="s">
        <v>64</v>
      </c>
      <c r="S653" s="3">
        <v>1</v>
      </c>
      <c r="T653" s="3">
        <v>2</v>
      </c>
      <c r="U653" s="3">
        <v>0.02</v>
      </c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2" t="s">
        <v>52</v>
      </c>
      <c r="AW653" s="2" t="s">
        <v>1935</v>
      </c>
      <c r="AX653" s="2" t="s">
        <v>52</v>
      </c>
      <c r="AY653" s="2" t="s">
        <v>52</v>
      </c>
      <c r="AZ653" s="2" t="s">
        <v>52</v>
      </c>
    </row>
    <row r="654" spans="1:52" ht="30" customHeight="1" x14ac:dyDescent="0.3">
      <c r="A654" s="22" t="s">
        <v>885</v>
      </c>
      <c r="B654" s="22" t="s">
        <v>52</v>
      </c>
      <c r="C654" s="22" t="s">
        <v>52</v>
      </c>
      <c r="D654" s="23"/>
      <c r="E654" s="25"/>
      <c r="F654" s="28">
        <f>TRUNC(SUMIF(N651:N653, N650, F651:F653),0)</f>
        <v>0</v>
      </c>
      <c r="G654" s="25"/>
      <c r="H654" s="28">
        <f>TRUNC(SUMIF(N651:N653, N650, H651:H653),0)</f>
        <v>0</v>
      </c>
      <c r="I654" s="25"/>
      <c r="J654" s="28">
        <f>TRUNC(SUMIF(N651:N653, N650, J651:J653),0)</f>
        <v>0</v>
      </c>
      <c r="K654" s="25"/>
      <c r="L654" s="28">
        <f>F654+H654+J654</f>
        <v>0</v>
      </c>
      <c r="M654" s="22" t="s">
        <v>52</v>
      </c>
      <c r="N654" s="2" t="s">
        <v>92</v>
      </c>
      <c r="O654" s="2" t="s">
        <v>92</v>
      </c>
      <c r="P654" s="2" t="s">
        <v>52</v>
      </c>
      <c r="Q654" s="2" t="s">
        <v>52</v>
      </c>
      <c r="R654" s="2" t="s">
        <v>52</v>
      </c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2" t="s">
        <v>52</v>
      </c>
      <c r="AW654" s="2" t="s">
        <v>52</v>
      </c>
      <c r="AX654" s="2" t="s">
        <v>52</v>
      </c>
      <c r="AY654" s="2" t="s">
        <v>52</v>
      </c>
      <c r="AZ654" s="2" t="s">
        <v>52</v>
      </c>
    </row>
    <row r="655" spans="1:52" ht="30" customHeight="1" x14ac:dyDescent="0.3">
      <c r="A655" s="23"/>
      <c r="B655" s="23"/>
      <c r="C655" s="23"/>
      <c r="D655" s="23"/>
      <c r="E655" s="25"/>
      <c r="F655" s="28"/>
      <c r="G655" s="25"/>
      <c r="H655" s="28"/>
      <c r="I655" s="25"/>
      <c r="J655" s="28"/>
      <c r="K655" s="25"/>
      <c r="L655" s="28"/>
      <c r="M655" s="23"/>
    </row>
    <row r="656" spans="1:52" ht="30" customHeight="1" x14ac:dyDescent="0.3">
      <c r="A656" s="19" t="s">
        <v>1936</v>
      </c>
      <c r="B656" s="20"/>
      <c r="C656" s="20"/>
      <c r="D656" s="20"/>
      <c r="E656" s="24"/>
      <c r="F656" s="27"/>
      <c r="G656" s="24"/>
      <c r="H656" s="27"/>
      <c r="I656" s="24"/>
      <c r="J656" s="27"/>
      <c r="K656" s="24"/>
      <c r="L656" s="27"/>
      <c r="M656" s="21"/>
      <c r="N656" s="1" t="s">
        <v>1937</v>
      </c>
    </row>
    <row r="657" spans="1:52" ht="30" customHeight="1" x14ac:dyDescent="0.3">
      <c r="A657" s="22" t="s">
        <v>1942</v>
      </c>
      <c r="B657" s="22" t="s">
        <v>880</v>
      </c>
      <c r="C657" s="22" t="s">
        <v>881</v>
      </c>
      <c r="D657" s="23">
        <v>7.0999999999999994E-2</v>
      </c>
      <c r="E657" s="25">
        <f>단가대비표!O172</f>
        <v>0</v>
      </c>
      <c r="F657" s="28">
        <f>TRUNC(E657*D657,1)</f>
        <v>0</v>
      </c>
      <c r="G657" s="25">
        <f>단가대비표!P172</f>
        <v>0</v>
      </c>
      <c r="H657" s="28">
        <f>TRUNC(G657*D657,1)</f>
        <v>0</v>
      </c>
      <c r="I657" s="25">
        <f>단가대비표!V172</f>
        <v>0</v>
      </c>
      <c r="J657" s="28">
        <f>TRUNC(I657*D657,1)</f>
        <v>0</v>
      </c>
      <c r="K657" s="25">
        <f t="shared" ref="K657:L659" si="106">TRUNC(E657+G657+I657,1)</f>
        <v>0</v>
      </c>
      <c r="L657" s="28">
        <f t="shared" si="106"/>
        <v>0</v>
      </c>
      <c r="M657" s="22" t="s">
        <v>1943</v>
      </c>
      <c r="N657" s="2" t="s">
        <v>1937</v>
      </c>
      <c r="O657" s="2" t="s">
        <v>1944</v>
      </c>
      <c r="P657" s="2" t="s">
        <v>64</v>
      </c>
      <c r="Q657" s="2" t="s">
        <v>64</v>
      </c>
      <c r="R657" s="2" t="s">
        <v>63</v>
      </c>
      <c r="S657" s="3"/>
      <c r="T657" s="3"/>
      <c r="U657" s="3"/>
      <c r="V657" s="3">
        <v>1</v>
      </c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2" t="s">
        <v>52</v>
      </c>
      <c r="AW657" s="2" t="s">
        <v>1945</v>
      </c>
      <c r="AX657" s="2" t="s">
        <v>52</v>
      </c>
      <c r="AY657" s="2" t="s">
        <v>52</v>
      </c>
      <c r="AZ657" s="2" t="s">
        <v>52</v>
      </c>
    </row>
    <row r="658" spans="1:52" ht="30" customHeight="1" x14ac:dyDescent="0.3">
      <c r="A658" s="22" t="s">
        <v>1053</v>
      </c>
      <c r="B658" s="22" t="s">
        <v>880</v>
      </c>
      <c r="C658" s="22" t="s">
        <v>881</v>
      </c>
      <c r="D658" s="23">
        <v>3.5999999999999997E-2</v>
      </c>
      <c r="E658" s="25">
        <f>단가대비표!O157</f>
        <v>0</v>
      </c>
      <c r="F658" s="28">
        <f>TRUNC(E658*D658,1)</f>
        <v>0</v>
      </c>
      <c r="G658" s="25">
        <f>단가대비표!P157</f>
        <v>0</v>
      </c>
      <c r="H658" s="28">
        <f>TRUNC(G658*D658,1)</f>
        <v>0</v>
      </c>
      <c r="I658" s="25">
        <f>단가대비표!V157</f>
        <v>0</v>
      </c>
      <c r="J658" s="28">
        <f>TRUNC(I658*D658,1)</f>
        <v>0</v>
      </c>
      <c r="K658" s="25">
        <f t="shared" si="106"/>
        <v>0</v>
      </c>
      <c r="L658" s="28">
        <f t="shared" si="106"/>
        <v>0</v>
      </c>
      <c r="M658" s="22" t="s">
        <v>1120</v>
      </c>
      <c r="N658" s="2" t="s">
        <v>1937</v>
      </c>
      <c r="O658" s="2" t="s">
        <v>1054</v>
      </c>
      <c r="P658" s="2" t="s">
        <v>64</v>
      </c>
      <c r="Q658" s="2" t="s">
        <v>64</v>
      </c>
      <c r="R658" s="2" t="s">
        <v>63</v>
      </c>
      <c r="S658" s="3"/>
      <c r="T658" s="3"/>
      <c r="U658" s="3"/>
      <c r="V658" s="3">
        <v>1</v>
      </c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2" t="s">
        <v>52</v>
      </c>
      <c r="AW658" s="2" t="s">
        <v>1946</v>
      </c>
      <c r="AX658" s="2" t="s">
        <v>52</v>
      </c>
      <c r="AY658" s="2" t="s">
        <v>52</v>
      </c>
      <c r="AZ658" s="2" t="s">
        <v>52</v>
      </c>
    </row>
    <row r="659" spans="1:52" ht="30" customHeight="1" x14ac:dyDescent="0.3">
      <c r="A659" s="22" t="s">
        <v>1056</v>
      </c>
      <c r="B659" s="22" t="s">
        <v>1057</v>
      </c>
      <c r="C659" s="22" t="s">
        <v>458</v>
      </c>
      <c r="D659" s="23">
        <v>1</v>
      </c>
      <c r="E659" s="25">
        <v>0</v>
      </c>
      <c r="F659" s="28">
        <f>TRUNC(E659*D659,1)</f>
        <v>0</v>
      </c>
      <c r="G659" s="25">
        <v>0</v>
      </c>
      <c r="H659" s="28">
        <f>TRUNC(G659*D659,1)</f>
        <v>0</v>
      </c>
      <c r="I659" s="25">
        <f>TRUNC(SUMIF(V657:V659, RIGHTB(O659, 1), H657:H659)*U659, 2)</f>
        <v>0</v>
      </c>
      <c r="J659" s="28">
        <f>TRUNC(I659*D659,1)</f>
        <v>0</v>
      </c>
      <c r="K659" s="25">
        <f t="shared" si="106"/>
        <v>0</v>
      </c>
      <c r="L659" s="28">
        <f t="shared" si="106"/>
        <v>0</v>
      </c>
      <c r="M659" s="22" t="s">
        <v>52</v>
      </c>
      <c r="N659" s="2" t="s">
        <v>1937</v>
      </c>
      <c r="O659" s="2" t="s">
        <v>877</v>
      </c>
      <c r="P659" s="2" t="s">
        <v>64</v>
      </c>
      <c r="Q659" s="2" t="s">
        <v>64</v>
      </c>
      <c r="R659" s="2" t="s">
        <v>64</v>
      </c>
      <c r="S659" s="3">
        <v>1</v>
      </c>
      <c r="T659" s="3">
        <v>2</v>
      </c>
      <c r="U659" s="3">
        <v>0.03</v>
      </c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2" t="s">
        <v>52</v>
      </c>
      <c r="AW659" s="2" t="s">
        <v>1947</v>
      </c>
      <c r="AX659" s="2" t="s">
        <v>52</v>
      </c>
      <c r="AY659" s="2" t="s">
        <v>52</v>
      </c>
      <c r="AZ659" s="2" t="s">
        <v>52</v>
      </c>
    </row>
    <row r="660" spans="1:52" ht="30" customHeight="1" x14ac:dyDescent="0.3">
      <c r="A660" s="22" t="s">
        <v>885</v>
      </c>
      <c r="B660" s="22" t="s">
        <v>52</v>
      </c>
      <c r="C660" s="22" t="s">
        <v>52</v>
      </c>
      <c r="D660" s="23"/>
      <c r="E660" s="25"/>
      <c r="F660" s="28">
        <f>TRUNC(SUMIF(N657:N659, N656, F657:F659),0)</f>
        <v>0</v>
      </c>
      <c r="G660" s="25"/>
      <c r="H660" s="28">
        <f>TRUNC(SUMIF(N657:N659, N656, H657:H659),0)</f>
        <v>0</v>
      </c>
      <c r="I660" s="25"/>
      <c r="J660" s="28">
        <f>TRUNC(SUMIF(N657:N659, N656, J657:J659),0)</f>
        <v>0</v>
      </c>
      <c r="K660" s="25"/>
      <c r="L660" s="28">
        <f>F660+H660+J660</f>
        <v>0</v>
      </c>
      <c r="M660" s="22" t="s">
        <v>52</v>
      </c>
      <c r="N660" s="2" t="s">
        <v>92</v>
      </c>
      <c r="O660" s="2" t="s">
        <v>92</v>
      </c>
      <c r="P660" s="2" t="s">
        <v>52</v>
      </c>
      <c r="Q660" s="2" t="s">
        <v>52</v>
      </c>
      <c r="R660" s="2" t="s">
        <v>52</v>
      </c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2" t="s">
        <v>52</v>
      </c>
      <c r="AW660" s="2" t="s">
        <v>52</v>
      </c>
      <c r="AX660" s="2" t="s">
        <v>52</v>
      </c>
      <c r="AY660" s="2" t="s">
        <v>52</v>
      </c>
      <c r="AZ660" s="2" t="s">
        <v>52</v>
      </c>
    </row>
    <row r="661" spans="1:52" ht="30" customHeight="1" x14ac:dyDescent="0.3">
      <c r="A661" s="23"/>
      <c r="B661" s="23"/>
      <c r="C661" s="23"/>
      <c r="D661" s="23"/>
      <c r="E661" s="25"/>
      <c r="F661" s="28"/>
      <c r="G661" s="25"/>
      <c r="H661" s="28"/>
      <c r="I661" s="25"/>
      <c r="J661" s="28"/>
      <c r="K661" s="25"/>
      <c r="L661" s="28"/>
      <c r="M661" s="23"/>
    </row>
    <row r="662" spans="1:52" ht="30" customHeight="1" x14ac:dyDescent="0.3">
      <c r="A662" s="19" t="s">
        <v>1948</v>
      </c>
      <c r="B662" s="20"/>
      <c r="C662" s="20"/>
      <c r="D662" s="20"/>
      <c r="E662" s="24"/>
      <c r="F662" s="27"/>
      <c r="G662" s="24"/>
      <c r="H662" s="27"/>
      <c r="I662" s="24"/>
      <c r="J662" s="27"/>
      <c r="K662" s="24"/>
      <c r="L662" s="27"/>
      <c r="M662" s="21"/>
      <c r="N662" s="1" t="s">
        <v>178</v>
      </c>
    </row>
    <row r="663" spans="1:52" ht="30" customHeight="1" x14ac:dyDescent="0.3">
      <c r="A663" s="22" t="s">
        <v>1949</v>
      </c>
      <c r="B663" s="22" t="s">
        <v>1950</v>
      </c>
      <c r="C663" s="22" t="s">
        <v>748</v>
      </c>
      <c r="D663" s="23">
        <v>1.71</v>
      </c>
      <c r="E663" s="25">
        <f>단가대비표!O124</f>
        <v>0</v>
      </c>
      <c r="F663" s="28">
        <f>TRUNC(E663*D663,1)</f>
        <v>0</v>
      </c>
      <c r="G663" s="25">
        <f>단가대비표!P124</f>
        <v>0</v>
      </c>
      <c r="H663" s="28">
        <f>TRUNC(G663*D663,1)</f>
        <v>0</v>
      </c>
      <c r="I663" s="25">
        <f>단가대비표!V124</f>
        <v>0</v>
      </c>
      <c r="J663" s="28">
        <f>TRUNC(I663*D663,1)</f>
        <v>0</v>
      </c>
      <c r="K663" s="25">
        <f t="shared" ref="K663:L665" si="107">TRUNC(E663+G663+I663,1)</f>
        <v>0</v>
      </c>
      <c r="L663" s="28">
        <f t="shared" si="107"/>
        <v>0</v>
      </c>
      <c r="M663" s="22" t="s">
        <v>1951</v>
      </c>
      <c r="N663" s="2" t="s">
        <v>178</v>
      </c>
      <c r="O663" s="2" t="s">
        <v>1952</v>
      </c>
      <c r="P663" s="2" t="s">
        <v>64</v>
      </c>
      <c r="Q663" s="2" t="s">
        <v>64</v>
      </c>
      <c r="R663" s="2" t="s">
        <v>63</v>
      </c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2" t="s">
        <v>52</v>
      </c>
      <c r="AW663" s="2" t="s">
        <v>1953</v>
      </c>
      <c r="AX663" s="2" t="s">
        <v>52</v>
      </c>
      <c r="AY663" s="2" t="s">
        <v>52</v>
      </c>
      <c r="AZ663" s="2" t="s">
        <v>52</v>
      </c>
    </row>
    <row r="664" spans="1:52" ht="30" customHeight="1" x14ac:dyDescent="0.3">
      <c r="A664" s="22" t="s">
        <v>1954</v>
      </c>
      <c r="B664" s="22" t="s">
        <v>1955</v>
      </c>
      <c r="C664" s="22" t="s">
        <v>748</v>
      </c>
      <c r="D664" s="23">
        <v>1.48</v>
      </c>
      <c r="E664" s="25">
        <f>단가대비표!O61</f>
        <v>0</v>
      </c>
      <c r="F664" s="28">
        <f>TRUNC(E664*D664,1)</f>
        <v>0</v>
      </c>
      <c r="G664" s="25">
        <f>단가대비표!P61</f>
        <v>0</v>
      </c>
      <c r="H664" s="28">
        <f>TRUNC(G664*D664,1)</f>
        <v>0</v>
      </c>
      <c r="I664" s="25">
        <f>단가대비표!V61</f>
        <v>0</v>
      </c>
      <c r="J664" s="28">
        <f>TRUNC(I664*D664,1)</f>
        <v>0</v>
      </c>
      <c r="K664" s="25">
        <f t="shared" si="107"/>
        <v>0</v>
      </c>
      <c r="L664" s="28">
        <f t="shared" si="107"/>
        <v>0</v>
      </c>
      <c r="M664" s="22" t="s">
        <v>1956</v>
      </c>
      <c r="N664" s="2" t="s">
        <v>178</v>
      </c>
      <c r="O664" s="2" t="s">
        <v>1957</v>
      </c>
      <c r="P664" s="2" t="s">
        <v>64</v>
      </c>
      <c r="Q664" s="2" t="s">
        <v>64</v>
      </c>
      <c r="R664" s="2" t="s">
        <v>63</v>
      </c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2" t="s">
        <v>52</v>
      </c>
      <c r="AW664" s="2" t="s">
        <v>1958</v>
      </c>
      <c r="AX664" s="2" t="s">
        <v>52</v>
      </c>
      <c r="AY664" s="2" t="s">
        <v>52</v>
      </c>
      <c r="AZ664" s="2" t="s">
        <v>52</v>
      </c>
    </row>
    <row r="665" spans="1:52" ht="30" customHeight="1" x14ac:dyDescent="0.3">
      <c r="A665" s="22" t="s">
        <v>1938</v>
      </c>
      <c r="B665" s="22" t="s">
        <v>1939</v>
      </c>
      <c r="C665" s="22" t="s">
        <v>82</v>
      </c>
      <c r="D665" s="23">
        <v>1</v>
      </c>
      <c r="E665" s="25">
        <f>일위대가목록!E106</f>
        <v>0</v>
      </c>
      <c r="F665" s="28">
        <f>TRUNC(E665*D665,1)</f>
        <v>0</v>
      </c>
      <c r="G665" s="25">
        <f>일위대가목록!F106</f>
        <v>0</v>
      </c>
      <c r="H665" s="28">
        <f>TRUNC(G665*D665,1)</f>
        <v>0</v>
      </c>
      <c r="I665" s="25">
        <f>일위대가목록!G106</f>
        <v>0</v>
      </c>
      <c r="J665" s="28">
        <f>TRUNC(I665*D665,1)</f>
        <v>0</v>
      </c>
      <c r="K665" s="25">
        <f t="shared" si="107"/>
        <v>0</v>
      </c>
      <c r="L665" s="28">
        <f t="shared" si="107"/>
        <v>0</v>
      </c>
      <c r="M665" s="22" t="s">
        <v>1940</v>
      </c>
      <c r="N665" s="2" t="s">
        <v>178</v>
      </c>
      <c r="O665" s="2" t="s">
        <v>1937</v>
      </c>
      <c r="P665" s="2" t="s">
        <v>63</v>
      </c>
      <c r="Q665" s="2" t="s">
        <v>64</v>
      </c>
      <c r="R665" s="2" t="s">
        <v>64</v>
      </c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2" t="s">
        <v>52</v>
      </c>
      <c r="AW665" s="2" t="s">
        <v>1959</v>
      </c>
      <c r="AX665" s="2" t="s">
        <v>52</v>
      </c>
      <c r="AY665" s="2" t="s">
        <v>52</v>
      </c>
      <c r="AZ665" s="2" t="s">
        <v>52</v>
      </c>
    </row>
    <row r="666" spans="1:52" ht="30" customHeight="1" x14ac:dyDescent="0.3">
      <c r="A666" s="22" t="s">
        <v>885</v>
      </c>
      <c r="B666" s="22" t="s">
        <v>52</v>
      </c>
      <c r="C666" s="22" t="s">
        <v>52</v>
      </c>
      <c r="D666" s="23"/>
      <c r="E666" s="25"/>
      <c r="F666" s="28">
        <f>TRUNC(SUMIF(N663:N665, N662, F663:F665),0)</f>
        <v>0</v>
      </c>
      <c r="G666" s="25"/>
      <c r="H666" s="28">
        <f>TRUNC(SUMIF(N663:N665, N662, H663:H665),0)</f>
        <v>0</v>
      </c>
      <c r="I666" s="25"/>
      <c r="J666" s="28">
        <f>TRUNC(SUMIF(N663:N665, N662, J663:J665),0)</f>
        <v>0</v>
      </c>
      <c r="K666" s="25"/>
      <c r="L666" s="28">
        <f>F666+H666+J666</f>
        <v>0</v>
      </c>
      <c r="M666" s="22" t="s">
        <v>52</v>
      </c>
      <c r="N666" s="2" t="s">
        <v>92</v>
      </c>
      <c r="O666" s="2" t="s">
        <v>92</v>
      </c>
      <c r="P666" s="2" t="s">
        <v>52</v>
      </c>
      <c r="Q666" s="2" t="s">
        <v>52</v>
      </c>
      <c r="R666" s="2" t="s">
        <v>52</v>
      </c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2" t="s">
        <v>52</v>
      </c>
      <c r="AW666" s="2" t="s">
        <v>52</v>
      </c>
      <c r="AX666" s="2" t="s">
        <v>52</v>
      </c>
      <c r="AY666" s="2" t="s">
        <v>52</v>
      </c>
      <c r="AZ666" s="2" t="s">
        <v>52</v>
      </c>
    </row>
    <row r="667" spans="1:52" ht="30" customHeight="1" x14ac:dyDescent="0.3">
      <c r="A667" s="23"/>
      <c r="B667" s="23"/>
      <c r="C667" s="23"/>
      <c r="D667" s="23"/>
      <c r="E667" s="25"/>
      <c r="F667" s="28"/>
      <c r="G667" s="25"/>
      <c r="H667" s="28"/>
      <c r="I667" s="25"/>
      <c r="J667" s="28"/>
      <c r="K667" s="25"/>
      <c r="L667" s="28"/>
      <c r="M667" s="23"/>
    </row>
    <row r="668" spans="1:52" ht="30" customHeight="1" x14ac:dyDescent="0.3">
      <c r="A668" s="19" t="s">
        <v>1960</v>
      </c>
      <c r="B668" s="20"/>
      <c r="C668" s="20"/>
      <c r="D668" s="20"/>
      <c r="E668" s="24"/>
      <c r="F668" s="27"/>
      <c r="G668" s="24"/>
      <c r="H668" s="27"/>
      <c r="I668" s="24"/>
      <c r="J668" s="27"/>
      <c r="K668" s="24"/>
      <c r="L668" s="27"/>
      <c r="M668" s="21"/>
      <c r="N668" s="1" t="s">
        <v>1961</v>
      </c>
    </row>
    <row r="669" spans="1:52" ht="30" customHeight="1" x14ac:dyDescent="0.3">
      <c r="A669" s="22" t="s">
        <v>724</v>
      </c>
      <c r="B669" s="22" t="s">
        <v>1186</v>
      </c>
      <c r="C669" s="22" t="s">
        <v>748</v>
      </c>
      <c r="D669" s="23">
        <v>510</v>
      </c>
      <c r="E669" s="25">
        <f>단가대비표!O59</f>
        <v>0</v>
      </c>
      <c r="F669" s="28">
        <f>TRUNC(E669*D669,1)</f>
        <v>0</v>
      </c>
      <c r="G669" s="25">
        <f>단가대비표!P59</f>
        <v>0</v>
      </c>
      <c r="H669" s="28">
        <f>TRUNC(G669*D669,1)</f>
        <v>0</v>
      </c>
      <c r="I669" s="25">
        <f>단가대비표!V59</f>
        <v>0</v>
      </c>
      <c r="J669" s="28">
        <f>TRUNC(I669*D669,1)</f>
        <v>0</v>
      </c>
      <c r="K669" s="25">
        <f t="shared" ref="K669:L671" si="108">TRUNC(E669+G669+I669,1)</f>
        <v>0</v>
      </c>
      <c r="L669" s="28">
        <f t="shared" si="108"/>
        <v>0</v>
      </c>
      <c r="M669" s="22" t="s">
        <v>1187</v>
      </c>
      <c r="N669" s="2" t="s">
        <v>1961</v>
      </c>
      <c r="O669" s="2" t="s">
        <v>1188</v>
      </c>
      <c r="P669" s="2" t="s">
        <v>64</v>
      </c>
      <c r="Q669" s="2" t="s">
        <v>64</v>
      </c>
      <c r="R669" s="2" t="s">
        <v>63</v>
      </c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2" t="s">
        <v>52</v>
      </c>
      <c r="AW669" s="2" t="s">
        <v>1964</v>
      </c>
      <c r="AX669" s="2" t="s">
        <v>52</v>
      </c>
      <c r="AY669" s="2" t="s">
        <v>52</v>
      </c>
      <c r="AZ669" s="2" t="s">
        <v>52</v>
      </c>
    </row>
    <row r="670" spans="1:52" ht="30" customHeight="1" x14ac:dyDescent="0.3">
      <c r="A670" s="22" t="s">
        <v>730</v>
      </c>
      <c r="B670" s="22" t="s">
        <v>1190</v>
      </c>
      <c r="C670" s="22" t="s">
        <v>97</v>
      </c>
      <c r="D670" s="23">
        <v>1.1000000000000001</v>
      </c>
      <c r="E670" s="25">
        <f>단가대비표!O22</f>
        <v>0</v>
      </c>
      <c r="F670" s="28">
        <f>TRUNC(E670*D670,1)</f>
        <v>0</v>
      </c>
      <c r="G670" s="25">
        <f>단가대비표!P22</f>
        <v>0</v>
      </c>
      <c r="H670" s="28">
        <f>TRUNC(G670*D670,1)</f>
        <v>0</v>
      </c>
      <c r="I670" s="25">
        <f>단가대비표!V22</f>
        <v>0</v>
      </c>
      <c r="J670" s="28">
        <f>TRUNC(I670*D670,1)</f>
        <v>0</v>
      </c>
      <c r="K670" s="25">
        <f t="shared" si="108"/>
        <v>0</v>
      </c>
      <c r="L670" s="28">
        <f t="shared" si="108"/>
        <v>0</v>
      </c>
      <c r="M670" s="22" t="s">
        <v>1191</v>
      </c>
      <c r="N670" s="2" t="s">
        <v>1961</v>
      </c>
      <c r="O670" s="2" t="s">
        <v>1192</v>
      </c>
      <c r="P670" s="2" t="s">
        <v>64</v>
      </c>
      <c r="Q670" s="2" t="s">
        <v>64</v>
      </c>
      <c r="R670" s="2" t="s">
        <v>63</v>
      </c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2" t="s">
        <v>52</v>
      </c>
      <c r="AW670" s="2" t="s">
        <v>1965</v>
      </c>
      <c r="AX670" s="2" t="s">
        <v>52</v>
      </c>
      <c r="AY670" s="2" t="s">
        <v>52</v>
      </c>
      <c r="AZ670" s="2" t="s">
        <v>52</v>
      </c>
    </row>
    <row r="671" spans="1:52" ht="30" customHeight="1" x14ac:dyDescent="0.3">
      <c r="A671" s="22" t="s">
        <v>1310</v>
      </c>
      <c r="B671" s="22" t="s">
        <v>1311</v>
      </c>
      <c r="C671" s="22" t="s">
        <v>97</v>
      </c>
      <c r="D671" s="23">
        <v>1</v>
      </c>
      <c r="E671" s="25">
        <f>일위대가목록!E39</f>
        <v>0</v>
      </c>
      <c r="F671" s="28">
        <f>TRUNC(E671*D671,1)</f>
        <v>0</v>
      </c>
      <c r="G671" s="25">
        <f>일위대가목록!F39</f>
        <v>0</v>
      </c>
      <c r="H671" s="28">
        <f>TRUNC(G671*D671,1)</f>
        <v>0</v>
      </c>
      <c r="I671" s="25">
        <f>일위대가목록!G39</f>
        <v>0</v>
      </c>
      <c r="J671" s="28">
        <f>TRUNC(I671*D671,1)</f>
        <v>0</v>
      </c>
      <c r="K671" s="25">
        <f t="shared" si="108"/>
        <v>0</v>
      </c>
      <c r="L671" s="28">
        <f t="shared" si="108"/>
        <v>0</v>
      </c>
      <c r="M671" s="22" t="s">
        <v>1312</v>
      </c>
      <c r="N671" s="2" t="s">
        <v>1961</v>
      </c>
      <c r="O671" s="2" t="s">
        <v>1309</v>
      </c>
      <c r="P671" s="2" t="s">
        <v>63</v>
      </c>
      <c r="Q671" s="2" t="s">
        <v>64</v>
      </c>
      <c r="R671" s="2" t="s">
        <v>64</v>
      </c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2" t="s">
        <v>52</v>
      </c>
      <c r="AW671" s="2" t="s">
        <v>1966</v>
      </c>
      <c r="AX671" s="2" t="s">
        <v>52</v>
      </c>
      <c r="AY671" s="2" t="s">
        <v>52</v>
      </c>
      <c r="AZ671" s="2" t="s">
        <v>52</v>
      </c>
    </row>
    <row r="672" spans="1:52" ht="30" customHeight="1" x14ac:dyDescent="0.3">
      <c r="A672" s="22" t="s">
        <v>885</v>
      </c>
      <c r="B672" s="22" t="s">
        <v>52</v>
      </c>
      <c r="C672" s="22" t="s">
        <v>52</v>
      </c>
      <c r="D672" s="23"/>
      <c r="E672" s="25"/>
      <c r="F672" s="28">
        <f>TRUNC(SUMIF(N669:N671, N668, F669:F671),0)</f>
        <v>0</v>
      </c>
      <c r="G672" s="25"/>
      <c r="H672" s="28">
        <f>TRUNC(SUMIF(N669:N671, N668, H669:H671),0)</f>
        <v>0</v>
      </c>
      <c r="I672" s="25"/>
      <c r="J672" s="28">
        <f>TRUNC(SUMIF(N669:N671, N668, J669:J671),0)</f>
        <v>0</v>
      </c>
      <c r="K672" s="25"/>
      <c r="L672" s="28">
        <f>F672+H672+J672</f>
        <v>0</v>
      </c>
      <c r="M672" s="22" t="s">
        <v>52</v>
      </c>
      <c r="N672" s="2" t="s">
        <v>92</v>
      </c>
      <c r="O672" s="2" t="s">
        <v>92</v>
      </c>
      <c r="P672" s="2" t="s">
        <v>52</v>
      </c>
      <c r="Q672" s="2" t="s">
        <v>52</v>
      </c>
      <c r="R672" s="2" t="s">
        <v>52</v>
      </c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2" t="s">
        <v>52</v>
      </c>
      <c r="AW672" s="2" t="s">
        <v>52</v>
      </c>
      <c r="AX672" s="2" t="s">
        <v>52</v>
      </c>
      <c r="AY672" s="2" t="s">
        <v>52</v>
      </c>
      <c r="AZ672" s="2" t="s">
        <v>52</v>
      </c>
    </row>
    <row r="673" spans="1:52" ht="30" customHeight="1" x14ac:dyDescent="0.3">
      <c r="A673" s="23"/>
      <c r="B673" s="23"/>
      <c r="C673" s="23"/>
      <c r="D673" s="23"/>
      <c r="E673" s="25"/>
      <c r="F673" s="28"/>
      <c r="G673" s="25"/>
      <c r="H673" s="28"/>
      <c r="I673" s="25"/>
      <c r="J673" s="28"/>
      <c r="K673" s="25"/>
      <c r="L673" s="28"/>
      <c r="M673" s="23"/>
    </row>
    <row r="674" spans="1:52" ht="30" customHeight="1" x14ac:dyDescent="0.3">
      <c r="A674" s="19" t="s">
        <v>1967</v>
      </c>
      <c r="B674" s="20"/>
      <c r="C674" s="20"/>
      <c r="D674" s="20"/>
      <c r="E674" s="24"/>
      <c r="F674" s="27"/>
      <c r="G674" s="24"/>
      <c r="H674" s="27"/>
      <c r="I674" s="24"/>
      <c r="J674" s="27"/>
      <c r="K674" s="24"/>
      <c r="L674" s="27"/>
      <c r="M674" s="21"/>
      <c r="N674" s="1" t="s">
        <v>1968</v>
      </c>
    </row>
    <row r="675" spans="1:52" ht="30" customHeight="1" x14ac:dyDescent="0.3">
      <c r="A675" s="22" t="s">
        <v>1973</v>
      </c>
      <c r="B675" s="22" t="s">
        <v>880</v>
      </c>
      <c r="C675" s="22" t="s">
        <v>881</v>
      </c>
      <c r="D675" s="23">
        <v>0.35</v>
      </c>
      <c r="E675" s="25">
        <f>단가대비표!O175</f>
        <v>0</v>
      </c>
      <c r="F675" s="28">
        <f>TRUNC(E675*D675,1)</f>
        <v>0</v>
      </c>
      <c r="G675" s="25">
        <f>단가대비표!P175</f>
        <v>0</v>
      </c>
      <c r="H675" s="28">
        <f>TRUNC(G675*D675,1)</f>
        <v>0</v>
      </c>
      <c r="I675" s="25">
        <f>단가대비표!V175</f>
        <v>0</v>
      </c>
      <c r="J675" s="28">
        <f>TRUNC(I675*D675,1)</f>
        <v>0</v>
      </c>
      <c r="K675" s="25">
        <f t="shared" ref="K675:L677" si="109">TRUNC(E675+G675+I675,1)</f>
        <v>0</v>
      </c>
      <c r="L675" s="28">
        <f t="shared" si="109"/>
        <v>0</v>
      </c>
      <c r="M675" s="22" t="s">
        <v>1974</v>
      </c>
      <c r="N675" s="2" t="s">
        <v>1968</v>
      </c>
      <c r="O675" s="2" t="s">
        <v>1975</v>
      </c>
      <c r="P675" s="2" t="s">
        <v>64</v>
      </c>
      <c r="Q675" s="2" t="s">
        <v>64</v>
      </c>
      <c r="R675" s="2" t="s">
        <v>63</v>
      </c>
      <c r="S675" s="3"/>
      <c r="T675" s="3"/>
      <c r="U675" s="3"/>
      <c r="V675" s="3">
        <v>1</v>
      </c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2" t="s">
        <v>52</v>
      </c>
      <c r="AW675" s="2" t="s">
        <v>1976</v>
      </c>
      <c r="AX675" s="2" t="s">
        <v>52</v>
      </c>
      <c r="AY675" s="2" t="s">
        <v>52</v>
      </c>
      <c r="AZ675" s="2" t="s">
        <v>52</v>
      </c>
    </row>
    <row r="676" spans="1:52" ht="30" customHeight="1" x14ac:dyDescent="0.3">
      <c r="A676" s="22" t="s">
        <v>1053</v>
      </c>
      <c r="B676" s="22" t="s">
        <v>880</v>
      </c>
      <c r="C676" s="22" t="s">
        <v>881</v>
      </c>
      <c r="D676" s="23">
        <v>0.17</v>
      </c>
      <c r="E676" s="25">
        <f>단가대비표!O157</f>
        <v>0</v>
      </c>
      <c r="F676" s="28">
        <f>TRUNC(E676*D676,1)</f>
        <v>0</v>
      </c>
      <c r="G676" s="25">
        <f>단가대비표!P157</f>
        <v>0</v>
      </c>
      <c r="H676" s="28">
        <f>TRUNC(G676*D676,1)</f>
        <v>0</v>
      </c>
      <c r="I676" s="25">
        <f>단가대비표!V157</f>
        <v>0</v>
      </c>
      <c r="J676" s="28">
        <f>TRUNC(I676*D676,1)</f>
        <v>0</v>
      </c>
      <c r="K676" s="25">
        <f t="shared" si="109"/>
        <v>0</v>
      </c>
      <c r="L676" s="28">
        <f t="shared" si="109"/>
        <v>0</v>
      </c>
      <c r="M676" s="22" t="s">
        <v>1120</v>
      </c>
      <c r="N676" s="2" t="s">
        <v>1968</v>
      </c>
      <c r="O676" s="2" t="s">
        <v>1054</v>
      </c>
      <c r="P676" s="2" t="s">
        <v>64</v>
      </c>
      <c r="Q676" s="2" t="s">
        <v>64</v>
      </c>
      <c r="R676" s="2" t="s">
        <v>63</v>
      </c>
      <c r="S676" s="3"/>
      <c r="T676" s="3"/>
      <c r="U676" s="3"/>
      <c r="V676" s="3">
        <v>1</v>
      </c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2" t="s">
        <v>52</v>
      </c>
      <c r="AW676" s="2" t="s">
        <v>1977</v>
      </c>
      <c r="AX676" s="2" t="s">
        <v>52</v>
      </c>
      <c r="AY676" s="2" t="s">
        <v>52</v>
      </c>
      <c r="AZ676" s="2" t="s">
        <v>52</v>
      </c>
    </row>
    <row r="677" spans="1:52" ht="30" customHeight="1" x14ac:dyDescent="0.3">
      <c r="A677" s="22" t="s">
        <v>1056</v>
      </c>
      <c r="B677" s="22" t="s">
        <v>1057</v>
      </c>
      <c r="C677" s="22" t="s">
        <v>458</v>
      </c>
      <c r="D677" s="23">
        <v>1</v>
      </c>
      <c r="E677" s="25">
        <v>0</v>
      </c>
      <c r="F677" s="28">
        <f>TRUNC(E677*D677,1)</f>
        <v>0</v>
      </c>
      <c r="G677" s="25">
        <v>0</v>
      </c>
      <c r="H677" s="28">
        <f>TRUNC(G677*D677,1)</f>
        <v>0</v>
      </c>
      <c r="I677" s="25">
        <f>TRUNC(SUMIF(V675:V677, RIGHTB(O677, 1), H675:H677)*U677, 2)</f>
        <v>0</v>
      </c>
      <c r="J677" s="28">
        <f>TRUNC(I677*D677,1)</f>
        <v>0</v>
      </c>
      <c r="K677" s="25">
        <f t="shared" si="109"/>
        <v>0</v>
      </c>
      <c r="L677" s="28">
        <f t="shared" si="109"/>
        <v>0</v>
      </c>
      <c r="M677" s="22" t="s">
        <v>52</v>
      </c>
      <c r="N677" s="2" t="s">
        <v>1968</v>
      </c>
      <c r="O677" s="2" t="s">
        <v>877</v>
      </c>
      <c r="P677" s="2" t="s">
        <v>64</v>
      </c>
      <c r="Q677" s="2" t="s">
        <v>64</v>
      </c>
      <c r="R677" s="2" t="s">
        <v>64</v>
      </c>
      <c r="S677" s="3">
        <v>1</v>
      </c>
      <c r="T677" s="3">
        <v>2</v>
      </c>
      <c r="U677" s="3">
        <v>0.03</v>
      </c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2" t="s">
        <v>52</v>
      </c>
      <c r="AW677" s="2" t="s">
        <v>1978</v>
      </c>
      <c r="AX677" s="2" t="s">
        <v>52</v>
      </c>
      <c r="AY677" s="2" t="s">
        <v>52</v>
      </c>
      <c r="AZ677" s="2" t="s">
        <v>52</v>
      </c>
    </row>
    <row r="678" spans="1:52" ht="30" customHeight="1" x14ac:dyDescent="0.3">
      <c r="A678" s="22" t="s">
        <v>885</v>
      </c>
      <c r="B678" s="22" t="s">
        <v>52</v>
      </c>
      <c r="C678" s="22" t="s">
        <v>52</v>
      </c>
      <c r="D678" s="23"/>
      <c r="E678" s="25"/>
      <c r="F678" s="28">
        <f>TRUNC(SUMIF(N675:N677, N674, F675:F677),0)</f>
        <v>0</v>
      </c>
      <c r="G678" s="25"/>
      <c r="H678" s="28">
        <f>TRUNC(SUMIF(N675:N677, N674, H675:H677),0)</f>
        <v>0</v>
      </c>
      <c r="I678" s="25"/>
      <c r="J678" s="28">
        <f>TRUNC(SUMIF(N675:N677, N674, J675:J677),0)</f>
        <v>0</v>
      </c>
      <c r="K678" s="25"/>
      <c r="L678" s="28">
        <f>F678+H678+J678</f>
        <v>0</v>
      </c>
      <c r="M678" s="22" t="s">
        <v>52</v>
      </c>
      <c r="N678" s="2" t="s">
        <v>92</v>
      </c>
      <c r="O678" s="2" t="s">
        <v>92</v>
      </c>
      <c r="P678" s="2" t="s">
        <v>52</v>
      </c>
      <c r="Q678" s="2" t="s">
        <v>52</v>
      </c>
      <c r="R678" s="2" t="s">
        <v>52</v>
      </c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2" t="s">
        <v>52</v>
      </c>
      <c r="AW678" s="2" t="s">
        <v>52</v>
      </c>
      <c r="AX678" s="2" t="s">
        <v>52</v>
      </c>
      <c r="AY678" s="2" t="s">
        <v>52</v>
      </c>
      <c r="AZ678" s="2" t="s">
        <v>52</v>
      </c>
    </row>
    <row r="679" spans="1:52" ht="30" customHeight="1" x14ac:dyDescent="0.3">
      <c r="A679" s="23"/>
      <c r="B679" s="23"/>
      <c r="C679" s="23"/>
      <c r="D679" s="23"/>
      <c r="E679" s="25"/>
      <c r="F679" s="28"/>
      <c r="G679" s="25"/>
      <c r="H679" s="28"/>
      <c r="I679" s="25"/>
      <c r="J679" s="28"/>
      <c r="K679" s="25"/>
      <c r="L679" s="28"/>
      <c r="M679" s="23"/>
    </row>
    <row r="680" spans="1:52" ht="30" customHeight="1" x14ac:dyDescent="0.3">
      <c r="A680" s="19" t="s">
        <v>1979</v>
      </c>
      <c r="B680" s="20"/>
      <c r="C680" s="20"/>
      <c r="D680" s="20"/>
      <c r="E680" s="24"/>
      <c r="F680" s="27"/>
      <c r="G680" s="24"/>
      <c r="H680" s="27"/>
      <c r="I680" s="24"/>
      <c r="J680" s="27"/>
      <c r="K680" s="24"/>
      <c r="L680" s="27"/>
      <c r="M680" s="21"/>
      <c r="N680" s="1" t="s">
        <v>1980</v>
      </c>
    </row>
    <row r="681" spans="1:52" ht="30" customHeight="1" x14ac:dyDescent="0.3">
      <c r="A681" s="22" t="s">
        <v>1973</v>
      </c>
      <c r="B681" s="22" t="s">
        <v>880</v>
      </c>
      <c r="C681" s="22" t="s">
        <v>881</v>
      </c>
      <c r="D681" s="23">
        <v>0.31</v>
      </c>
      <c r="E681" s="25">
        <f>단가대비표!O175</f>
        <v>0</v>
      </c>
      <c r="F681" s="28">
        <f>TRUNC(E681*D681,1)</f>
        <v>0</v>
      </c>
      <c r="G681" s="25">
        <f>단가대비표!P175</f>
        <v>0</v>
      </c>
      <c r="H681" s="28">
        <f>TRUNC(G681*D681,1)</f>
        <v>0</v>
      </c>
      <c r="I681" s="25">
        <f>단가대비표!V175</f>
        <v>0</v>
      </c>
      <c r="J681" s="28">
        <f>TRUNC(I681*D681,1)</f>
        <v>0</v>
      </c>
      <c r="K681" s="25">
        <f t="shared" ref="K681:L683" si="110">TRUNC(E681+G681+I681,1)</f>
        <v>0</v>
      </c>
      <c r="L681" s="28">
        <f t="shared" si="110"/>
        <v>0</v>
      </c>
      <c r="M681" s="22" t="s">
        <v>1974</v>
      </c>
      <c r="N681" s="2" t="s">
        <v>1980</v>
      </c>
      <c r="O681" s="2" t="s">
        <v>1975</v>
      </c>
      <c r="P681" s="2" t="s">
        <v>64</v>
      </c>
      <c r="Q681" s="2" t="s">
        <v>64</v>
      </c>
      <c r="R681" s="2" t="s">
        <v>63</v>
      </c>
      <c r="S681" s="3"/>
      <c r="T681" s="3"/>
      <c r="U681" s="3"/>
      <c r="V681" s="3">
        <v>1</v>
      </c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2" t="s">
        <v>52</v>
      </c>
      <c r="AW681" s="2" t="s">
        <v>1985</v>
      </c>
      <c r="AX681" s="2" t="s">
        <v>52</v>
      </c>
      <c r="AY681" s="2" t="s">
        <v>52</v>
      </c>
      <c r="AZ681" s="2" t="s">
        <v>52</v>
      </c>
    </row>
    <row r="682" spans="1:52" ht="30" customHeight="1" x14ac:dyDescent="0.3">
      <c r="A682" s="22" t="s">
        <v>1053</v>
      </c>
      <c r="B682" s="22" t="s">
        <v>880</v>
      </c>
      <c r="C682" s="22" t="s">
        <v>881</v>
      </c>
      <c r="D682" s="23">
        <v>0.14000000000000001</v>
      </c>
      <c r="E682" s="25">
        <f>단가대비표!O157</f>
        <v>0</v>
      </c>
      <c r="F682" s="28">
        <f>TRUNC(E682*D682,1)</f>
        <v>0</v>
      </c>
      <c r="G682" s="25">
        <f>단가대비표!P157</f>
        <v>0</v>
      </c>
      <c r="H682" s="28">
        <f>TRUNC(G682*D682,1)</f>
        <v>0</v>
      </c>
      <c r="I682" s="25">
        <f>단가대비표!V157</f>
        <v>0</v>
      </c>
      <c r="J682" s="28">
        <f>TRUNC(I682*D682,1)</f>
        <v>0</v>
      </c>
      <c r="K682" s="25">
        <f t="shared" si="110"/>
        <v>0</v>
      </c>
      <c r="L682" s="28">
        <f t="shared" si="110"/>
        <v>0</v>
      </c>
      <c r="M682" s="22" t="s">
        <v>1120</v>
      </c>
      <c r="N682" s="2" t="s">
        <v>1980</v>
      </c>
      <c r="O682" s="2" t="s">
        <v>1054</v>
      </c>
      <c r="P682" s="2" t="s">
        <v>64</v>
      </c>
      <c r="Q682" s="2" t="s">
        <v>64</v>
      </c>
      <c r="R682" s="2" t="s">
        <v>63</v>
      </c>
      <c r="S682" s="3"/>
      <c r="T682" s="3"/>
      <c r="U682" s="3"/>
      <c r="V682" s="3">
        <v>1</v>
      </c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2" t="s">
        <v>52</v>
      </c>
      <c r="AW682" s="2" t="s">
        <v>1986</v>
      </c>
      <c r="AX682" s="2" t="s">
        <v>52</v>
      </c>
      <c r="AY682" s="2" t="s">
        <v>52</v>
      </c>
      <c r="AZ682" s="2" t="s">
        <v>52</v>
      </c>
    </row>
    <row r="683" spans="1:52" ht="30" customHeight="1" x14ac:dyDescent="0.3">
      <c r="A683" s="22" t="s">
        <v>1056</v>
      </c>
      <c r="B683" s="22" t="s">
        <v>1987</v>
      </c>
      <c r="C683" s="22" t="s">
        <v>458</v>
      </c>
      <c r="D683" s="23">
        <v>1</v>
      </c>
      <c r="E683" s="25">
        <v>0</v>
      </c>
      <c r="F683" s="28">
        <f>TRUNC(E683*D683,1)</f>
        <v>0</v>
      </c>
      <c r="G683" s="25">
        <v>0</v>
      </c>
      <c r="H683" s="28">
        <f>TRUNC(G683*D683,1)</f>
        <v>0</v>
      </c>
      <c r="I683" s="25">
        <f>TRUNC(SUMIF(V681:V683, RIGHTB(O683, 1), H681:H683)*U683, 2)</f>
        <v>0</v>
      </c>
      <c r="J683" s="28">
        <f>TRUNC(I683*D683,1)</f>
        <v>0</v>
      </c>
      <c r="K683" s="25">
        <f t="shared" si="110"/>
        <v>0</v>
      </c>
      <c r="L683" s="28">
        <f t="shared" si="110"/>
        <v>0</v>
      </c>
      <c r="M683" s="22" t="s">
        <v>52</v>
      </c>
      <c r="N683" s="2" t="s">
        <v>1980</v>
      </c>
      <c r="O683" s="2" t="s">
        <v>877</v>
      </c>
      <c r="P683" s="2" t="s">
        <v>64</v>
      </c>
      <c r="Q683" s="2" t="s">
        <v>64</v>
      </c>
      <c r="R683" s="2" t="s">
        <v>64</v>
      </c>
      <c r="S683" s="3">
        <v>1</v>
      </c>
      <c r="T683" s="3">
        <v>2</v>
      </c>
      <c r="U683" s="3">
        <v>0.01</v>
      </c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2" t="s">
        <v>52</v>
      </c>
      <c r="AW683" s="2" t="s">
        <v>1988</v>
      </c>
      <c r="AX683" s="2" t="s">
        <v>52</v>
      </c>
      <c r="AY683" s="2" t="s">
        <v>52</v>
      </c>
      <c r="AZ683" s="2" t="s">
        <v>52</v>
      </c>
    </row>
    <row r="684" spans="1:52" ht="30" customHeight="1" x14ac:dyDescent="0.3">
      <c r="A684" s="22" t="s">
        <v>885</v>
      </c>
      <c r="B684" s="22" t="s">
        <v>52</v>
      </c>
      <c r="C684" s="22" t="s">
        <v>52</v>
      </c>
      <c r="D684" s="23"/>
      <c r="E684" s="25"/>
      <c r="F684" s="28">
        <f>TRUNC(SUMIF(N681:N683, N680, F681:F683),0)</f>
        <v>0</v>
      </c>
      <c r="G684" s="25"/>
      <c r="H684" s="28">
        <f>TRUNC(SUMIF(N681:N683, N680, H681:H683),0)</f>
        <v>0</v>
      </c>
      <c r="I684" s="25"/>
      <c r="J684" s="28">
        <f>TRUNC(SUMIF(N681:N683, N680, J681:J683),0)</f>
        <v>0</v>
      </c>
      <c r="K684" s="25"/>
      <c r="L684" s="28">
        <f>F684+H684+J684</f>
        <v>0</v>
      </c>
      <c r="M684" s="22" t="s">
        <v>52</v>
      </c>
      <c r="N684" s="2" t="s">
        <v>92</v>
      </c>
      <c r="O684" s="2" t="s">
        <v>92</v>
      </c>
      <c r="P684" s="2" t="s">
        <v>52</v>
      </c>
      <c r="Q684" s="2" t="s">
        <v>52</v>
      </c>
      <c r="R684" s="2" t="s">
        <v>52</v>
      </c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2" t="s">
        <v>52</v>
      </c>
      <c r="AW684" s="2" t="s">
        <v>52</v>
      </c>
      <c r="AX684" s="2" t="s">
        <v>52</v>
      </c>
      <c r="AY684" s="2" t="s">
        <v>52</v>
      </c>
      <c r="AZ684" s="2" t="s">
        <v>52</v>
      </c>
    </row>
    <row r="685" spans="1:52" ht="30" customHeight="1" x14ac:dyDescent="0.3">
      <c r="A685" s="23"/>
      <c r="B685" s="23"/>
      <c r="C685" s="23"/>
      <c r="D685" s="23"/>
      <c r="E685" s="25"/>
      <c r="F685" s="28"/>
      <c r="G685" s="25"/>
      <c r="H685" s="28"/>
      <c r="I685" s="25"/>
      <c r="J685" s="28"/>
      <c r="K685" s="25"/>
      <c r="L685" s="28"/>
      <c r="M685" s="23"/>
    </row>
    <row r="686" spans="1:52" ht="30" customHeight="1" x14ac:dyDescent="0.3">
      <c r="A686" s="19" t="s">
        <v>1989</v>
      </c>
      <c r="B686" s="20"/>
      <c r="C686" s="20"/>
      <c r="D686" s="20"/>
      <c r="E686" s="24"/>
      <c r="F686" s="27"/>
      <c r="G686" s="24"/>
      <c r="H686" s="27"/>
      <c r="I686" s="24"/>
      <c r="J686" s="27"/>
      <c r="K686" s="24"/>
      <c r="L686" s="27"/>
      <c r="M686" s="21"/>
      <c r="N686" s="1" t="s">
        <v>1990</v>
      </c>
    </row>
    <row r="687" spans="1:52" ht="30" customHeight="1" x14ac:dyDescent="0.3">
      <c r="A687" s="22" t="s">
        <v>1973</v>
      </c>
      <c r="B687" s="22" t="s">
        <v>880</v>
      </c>
      <c r="C687" s="22" t="s">
        <v>881</v>
      </c>
      <c r="D687" s="23">
        <v>0.26</v>
      </c>
      <c r="E687" s="25">
        <f>단가대비표!O175</f>
        <v>0</v>
      </c>
      <c r="F687" s="28">
        <f>TRUNC(E687*D687,1)</f>
        <v>0</v>
      </c>
      <c r="G687" s="25">
        <f>단가대비표!P175</f>
        <v>0</v>
      </c>
      <c r="H687" s="28">
        <f>TRUNC(G687*D687,1)</f>
        <v>0</v>
      </c>
      <c r="I687" s="25">
        <f>단가대비표!V175</f>
        <v>0</v>
      </c>
      <c r="J687" s="28">
        <f>TRUNC(I687*D687,1)</f>
        <v>0</v>
      </c>
      <c r="K687" s="25">
        <f t="shared" ref="K687:L689" si="111">TRUNC(E687+G687+I687,1)</f>
        <v>0</v>
      </c>
      <c r="L687" s="28">
        <f t="shared" si="111"/>
        <v>0</v>
      </c>
      <c r="M687" s="22" t="s">
        <v>1974</v>
      </c>
      <c r="N687" s="2" t="s">
        <v>1990</v>
      </c>
      <c r="O687" s="2" t="s">
        <v>1975</v>
      </c>
      <c r="P687" s="2" t="s">
        <v>64</v>
      </c>
      <c r="Q687" s="2" t="s">
        <v>64</v>
      </c>
      <c r="R687" s="2" t="s">
        <v>63</v>
      </c>
      <c r="S687" s="3"/>
      <c r="T687" s="3"/>
      <c r="U687" s="3"/>
      <c r="V687" s="3">
        <v>1</v>
      </c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2" t="s">
        <v>52</v>
      </c>
      <c r="AW687" s="2" t="s">
        <v>1993</v>
      </c>
      <c r="AX687" s="2" t="s">
        <v>52</v>
      </c>
      <c r="AY687" s="2" t="s">
        <v>52</v>
      </c>
      <c r="AZ687" s="2" t="s">
        <v>52</v>
      </c>
    </row>
    <row r="688" spans="1:52" ht="30" customHeight="1" x14ac:dyDescent="0.3">
      <c r="A688" s="22" t="s">
        <v>1053</v>
      </c>
      <c r="B688" s="22" t="s">
        <v>880</v>
      </c>
      <c r="C688" s="22" t="s">
        <v>881</v>
      </c>
      <c r="D688" s="23">
        <v>0.12</v>
      </c>
      <c r="E688" s="25">
        <f>단가대비표!O157</f>
        <v>0</v>
      </c>
      <c r="F688" s="28">
        <f>TRUNC(E688*D688,1)</f>
        <v>0</v>
      </c>
      <c r="G688" s="25">
        <f>단가대비표!P157</f>
        <v>0</v>
      </c>
      <c r="H688" s="28">
        <f>TRUNC(G688*D688,1)</f>
        <v>0</v>
      </c>
      <c r="I688" s="25">
        <f>단가대비표!V157</f>
        <v>0</v>
      </c>
      <c r="J688" s="28">
        <f>TRUNC(I688*D688,1)</f>
        <v>0</v>
      </c>
      <c r="K688" s="25">
        <f t="shared" si="111"/>
        <v>0</v>
      </c>
      <c r="L688" s="28">
        <f t="shared" si="111"/>
        <v>0</v>
      </c>
      <c r="M688" s="22" t="s">
        <v>1120</v>
      </c>
      <c r="N688" s="2" t="s">
        <v>1990</v>
      </c>
      <c r="O688" s="2" t="s">
        <v>1054</v>
      </c>
      <c r="P688" s="2" t="s">
        <v>64</v>
      </c>
      <c r="Q688" s="2" t="s">
        <v>64</v>
      </c>
      <c r="R688" s="2" t="s">
        <v>63</v>
      </c>
      <c r="S688" s="3"/>
      <c r="T688" s="3"/>
      <c r="U688" s="3"/>
      <c r="V688" s="3">
        <v>1</v>
      </c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2" t="s">
        <v>52</v>
      </c>
      <c r="AW688" s="2" t="s">
        <v>1994</v>
      </c>
      <c r="AX688" s="2" t="s">
        <v>52</v>
      </c>
      <c r="AY688" s="2" t="s">
        <v>52</v>
      </c>
      <c r="AZ688" s="2" t="s">
        <v>52</v>
      </c>
    </row>
    <row r="689" spans="1:52" ht="30" customHeight="1" x14ac:dyDescent="0.3">
      <c r="A689" s="22" t="s">
        <v>1056</v>
      </c>
      <c r="B689" s="22" t="s">
        <v>1987</v>
      </c>
      <c r="C689" s="22" t="s">
        <v>458</v>
      </c>
      <c r="D689" s="23">
        <v>1</v>
      </c>
      <c r="E689" s="25">
        <v>0</v>
      </c>
      <c r="F689" s="28">
        <f>TRUNC(E689*D689,1)</f>
        <v>0</v>
      </c>
      <c r="G689" s="25">
        <v>0</v>
      </c>
      <c r="H689" s="28">
        <f>TRUNC(G689*D689,1)</f>
        <v>0</v>
      </c>
      <c r="I689" s="25">
        <f>TRUNC(SUMIF(V687:V689, RIGHTB(O689, 1), H687:H689)*U689, 2)</f>
        <v>0</v>
      </c>
      <c r="J689" s="28">
        <f>TRUNC(I689*D689,1)</f>
        <v>0</v>
      </c>
      <c r="K689" s="25">
        <f t="shared" si="111"/>
        <v>0</v>
      </c>
      <c r="L689" s="28">
        <f t="shared" si="111"/>
        <v>0</v>
      </c>
      <c r="M689" s="22" t="s">
        <v>52</v>
      </c>
      <c r="N689" s="2" t="s">
        <v>1990</v>
      </c>
      <c r="O689" s="2" t="s">
        <v>877</v>
      </c>
      <c r="P689" s="2" t="s">
        <v>64</v>
      </c>
      <c r="Q689" s="2" t="s">
        <v>64</v>
      </c>
      <c r="R689" s="2" t="s">
        <v>64</v>
      </c>
      <c r="S689" s="3">
        <v>1</v>
      </c>
      <c r="T689" s="3">
        <v>2</v>
      </c>
      <c r="U689" s="3">
        <v>0.01</v>
      </c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2" t="s">
        <v>52</v>
      </c>
      <c r="AW689" s="2" t="s">
        <v>1995</v>
      </c>
      <c r="AX689" s="2" t="s">
        <v>52</v>
      </c>
      <c r="AY689" s="2" t="s">
        <v>52</v>
      </c>
      <c r="AZ689" s="2" t="s">
        <v>52</v>
      </c>
    </row>
    <row r="690" spans="1:52" ht="30" customHeight="1" x14ac:dyDescent="0.3">
      <c r="A690" s="22" t="s">
        <v>885</v>
      </c>
      <c r="B690" s="22" t="s">
        <v>52</v>
      </c>
      <c r="C690" s="22" t="s">
        <v>52</v>
      </c>
      <c r="D690" s="23"/>
      <c r="E690" s="25"/>
      <c r="F690" s="28">
        <f>TRUNC(SUMIF(N687:N689, N686, F687:F689),0)</f>
        <v>0</v>
      </c>
      <c r="G690" s="25"/>
      <c r="H690" s="28">
        <f>TRUNC(SUMIF(N687:N689, N686, H687:H689),0)</f>
        <v>0</v>
      </c>
      <c r="I690" s="25"/>
      <c r="J690" s="28">
        <f>TRUNC(SUMIF(N687:N689, N686, J687:J689),0)</f>
        <v>0</v>
      </c>
      <c r="K690" s="25"/>
      <c r="L690" s="28">
        <f>F690+H690+J690</f>
        <v>0</v>
      </c>
      <c r="M690" s="22" t="s">
        <v>52</v>
      </c>
      <c r="N690" s="2" t="s">
        <v>92</v>
      </c>
      <c r="O690" s="2" t="s">
        <v>92</v>
      </c>
      <c r="P690" s="2" t="s">
        <v>52</v>
      </c>
      <c r="Q690" s="2" t="s">
        <v>52</v>
      </c>
      <c r="R690" s="2" t="s">
        <v>52</v>
      </c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2" t="s">
        <v>52</v>
      </c>
      <c r="AW690" s="2" t="s">
        <v>52</v>
      </c>
      <c r="AX690" s="2" t="s">
        <v>52</v>
      </c>
      <c r="AY690" s="2" t="s">
        <v>52</v>
      </c>
      <c r="AZ690" s="2" t="s">
        <v>52</v>
      </c>
    </row>
    <row r="691" spans="1:52" ht="30" customHeight="1" x14ac:dyDescent="0.3">
      <c r="A691" s="23"/>
      <c r="B691" s="23"/>
      <c r="C691" s="23"/>
      <c r="D691" s="23"/>
      <c r="E691" s="25"/>
      <c r="F691" s="28"/>
      <c r="G691" s="25"/>
      <c r="H691" s="28"/>
      <c r="I691" s="25"/>
      <c r="J691" s="28"/>
      <c r="K691" s="25"/>
      <c r="L691" s="28"/>
      <c r="M691" s="23"/>
    </row>
    <row r="692" spans="1:52" ht="30" customHeight="1" x14ac:dyDescent="0.3">
      <c r="A692" s="19" t="s">
        <v>1996</v>
      </c>
      <c r="B692" s="20"/>
      <c r="C692" s="20"/>
      <c r="D692" s="20"/>
      <c r="E692" s="24"/>
      <c r="F692" s="27"/>
      <c r="G692" s="24"/>
      <c r="H692" s="27"/>
      <c r="I692" s="24"/>
      <c r="J692" s="27"/>
      <c r="K692" s="24"/>
      <c r="L692" s="27"/>
      <c r="M692" s="21"/>
      <c r="N692" s="1" t="s">
        <v>814</v>
      </c>
    </row>
    <row r="693" spans="1:52" ht="30" customHeight="1" x14ac:dyDescent="0.3">
      <c r="A693" s="22" t="s">
        <v>1997</v>
      </c>
      <c r="B693" s="22" t="s">
        <v>1998</v>
      </c>
      <c r="C693" s="22" t="s">
        <v>82</v>
      </c>
      <c r="D693" s="23">
        <v>1.1000000000000001</v>
      </c>
      <c r="E693" s="25">
        <f>단가대비표!O65</f>
        <v>0</v>
      </c>
      <c r="F693" s="28">
        <f>TRUNC(E693*D693,1)</f>
        <v>0</v>
      </c>
      <c r="G693" s="25">
        <f>단가대비표!P65</f>
        <v>0</v>
      </c>
      <c r="H693" s="28">
        <f>TRUNC(G693*D693,1)</f>
        <v>0</v>
      </c>
      <c r="I693" s="25">
        <f>단가대비표!V65</f>
        <v>0</v>
      </c>
      <c r="J693" s="28">
        <f>TRUNC(I693*D693,1)</f>
        <v>0</v>
      </c>
      <c r="K693" s="25">
        <f t="shared" ref="K693:L695" si="112">TRUNC(E693+G693+I693,1)</f>
        <v>0</v>
      </c>
      <c r="L693" s="28">
        <f t="shared" si="112"/>
        <v>0</v>
      </c>
      <c r="M693" s="22" t="s">
        <v>1999</v>
      </c>
      <c r="N693" s="2" t="s">
        <v>814</v>
      </c>
      <c r="O693" s="2" t="s">
        <v>2000</v>
      </c>
      <c r="P693" s="2" t="s">
        <v>64</v>
      </c>
      <c r="Q693" s="2" t="s">
        <v>64</v>
      </c>
      <c r="R693" s="2" t="s">
        <v>63</v>
      </c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2" t="s">
        <v>52</v>
      </c>
      <c r="AW693" s="2" t="s">
        <v>2001</v>
      </c>
      <c r="AX693" s="2" t="s">
        <v>52</v>
      </c>
      <c r="AY693" s="2" t="s">
        <v>52</v>
      </c>
      <c r="AZ693" s="2" t="s">
        <v>52</v>
      </c>
    </row>
    <row r="694" spans="1:52" ht="30" customHeight="1" x14ac:dyDescent="0.3">
      <c r="A694" s="22" t="s">
        <v>1962</v>
      </c>
      <c r="B694" s="22" t="s">
        <v>1318</v>
      </c>
      <c r="C694" s="22" t="s">
        <v>97</v>
      </c>
      <c r="D694" s="23">
        <v>0.03</v>
      </c>
      <c r="E694" s="25">
        <f>일위대가목록!E108</f>
        <v>0</v>
      </c>
      <c r="F694" s="28">
        <f>TRUNC(E694*D694,1)</f>
        <v>0</v>
      </c>
      <c r="G694" s="25">
        <f>일위대가목록!F108</f>
        <v>0</v>
      </c>
      <c r="H694" s="28">
        <f>TRUNC(G694*D694,1)</f>
        <v>0</v>
      </c>
      <c r="I694" s="25">
        <f>일위대가목록!G108</f>
        <v>0</v>
      </c>
      <c r="J694" s="28">
        <f>TRUNC(I694*D694,1)</f>
        <v>0</v>
      </c>
      <c r="K694" s="25">
        <f t="shared" si="112"/>
        <v>0</v>
      </c>
      <c r="L694" s="28">
        <f t="shared" si="112"/>
        <v>0</v>
      </c>
      <c r="M694" s="22" t="s">
        <v>1963</v>
      </c>
      <c r="N694" s="2" t="s">
        <v>814</v>
      </c>
      <c r="O694" s="2" t="s">
        <v>1961</v>
      </c>
      <c r="P694" s="2" t="s">
        <v>63</v>
      </c>
      <c r="Q694" s="2" t="s">
        <v>64</v>
      </c>
      <c r="R694" s="2" t="s">
        <v>64</v>
      </c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2" t="s">
        <v>52</v>
      </c>
      <c r="AW694" s="2" t="s">
        <v>2002</v>
      </c>
      <c r="AX694" s="2" t="s">
        <v>52</v>
      </c>
      <c r="AY694" s="2" t="s">
        <v>52</v>
      </c>
      <c r="AZ694" s="2" t="s">
        <v>52</v>
      </c>
    </row>
    <row r="695" spans="1:52" ht="30" customHeight="1" x14ac:dyDescent="0.3">
      <c r="A695" s="22" t="s">
        <v>1981</v>
      </c>
      <c r="B695" s="22" t="s">
        <v>1982</v>
      </c>
      <c r="C695" s="22" t="s">
        <v>82</v>
      </c>
      <c r="D695" s="23">
        <v>1</v>
      </c>
      <c r="E695" s="25">
        <f>일위대가목록!E110</f>
        <v>0</v>
      </c>
      <c r="F695" s="28">
        <f>TRUNC(E695*D695,1)</f>
        <v>0</v>
      </c>
      <c r="G695" s="25">
        <f>일위대가목록!F110</f>
        <v>0</v>
      </c>
      <c r="H695" s="28">
        <f>TRUNC(G695*D695,1)</f>
        <v>0</v>
      </c>
      <c r="I695" s="25">
        <f>일위대가목록!G110</f>
        <v>0</v>
      </c>
      <c r="J695" s="28">
        <f>TRUNC(I695*D695,1)</f>
        <v>0</v>
      </c>
      <c r="K695" s="25">
        <f t="shared" si="112"/>
        <v>0</v>
      </c>
      <c r="L695" s="28">
        <f t="shared" si="112"/>
        <v>0</v>
      </c>
      <c r="M695" s="22" t="s">
        <v>1983</v>
      </c>
      <c r="N695" s="2" t="s">
        <v>814</v>
      </c>
      <c r="O695" s="2" t="s">
        <v>1980</v>
      </c>
      <c r="P695" s="2" t="s">
        <v>63</v>
      </c>
      <c r="Q695" s="2" t="s">
        <v>64</v>
      </c>
      <c r="R695" s="2" t="s">
        <v>64</v>
      </c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2" t="s">
        <v>52</v>
      </c>
      <c r="AW695" s="2" t="s">
        <v>2003</v>
      </c>
      <c r="AX695" s="2" t="s">
        <v>52</v>
      </c>
      <c r="AY695" s="2" t="s">
        <v>52</v>
      </c>
      <c r="AZ695" s="2" t="s">
        <v>52</v>
      </c>
    </row>
    <row r="696" spans="1:52" ht="30" customHeight="1" x14ac:dyDescent="0.3">
      <c r="A696" s="22" t="s">
        <v>885</v>
      </c>
      <c r="B696" s="22" t="s">
        <v>52</v>
      </c>
      <c r="C696" s="22" t="s">
        <v>52</v>
      </c>
      <c r="D696" s="23"/>
      <c r="E696" s="25"/>
      <c r="F696" s="28">
        <f>TRUNC(SUMIF(N693:N695, N692, F693:F695),0)</f>
        <v>0</v>
      </c>
      <c r="G696" s="25"/>
      <c r="H696" s="28">
        <f>TRUNC(SUMIF(N693:N695, N692, H693:H695),0)</f>
        <v>0</v>
      </c>
      <c r="I696" s="25"/>
      <c r="J696" s="28">
        <f>TRUNC(SUMIF(N693:N695, N692, J693:J695),0)</f>
        <v>0</v>
      </c>
      <c r="K696" s="25"/>
      <c r="L696" s="28">
        <f>F696+H696+J696</f>
        <v>0</v>
      </c>
      <c r="M696" s="22" t="s">
        <v>52</v>
      </c>
      <c r="N696" s="2" t="s">
        <v>92</v>
      </c>
      <c r="O696" s="2" t="s">
        <v>92</v>
      </c>
      <c r="P696" s="2" t="s">
        <v>52</v>
      </c>
      <c r="Q696" s="2" t="s">
        <v>52</v>
      </c>
      <c r="R696" s="2" t="s">
        <v>52</v>
      </c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2" t="s">
        <v>52</v>
      </c>
      <c r="AW696" s="2" t="s">
        <v>52</v>
      </c>
      <c r="AX696" s="2" t="s">
        <v>52</v>
      </c>
      <c r="AY696" s="2" t="s">
        <v>52</v>
      </c>
      <c r="AZ696" s="2" t="s">
        <v>52</v>
      </c>
    </row>
    <row r="697" spans="1:52" ht="30" customHeight="1" x14ac:dyDescent="0.3">
      <c r="A697" s="23"/>
      <c r="B697" s="23"/>
      <c r="C697" s="23"/>
      <c r="D697" s="23"/>
      <c r="E697" s="25"/>
      <c r="F697" s="28"/>
      <c r="G697" s="25"/>
      <c r="H697" s="28"/>
      <c r="I697" s="25"/>
      <c r="J697" s="28"/>
      <c r="K697" s="25"/>
      <c r="L697" s="28"/>
      <c r="M697" s="23"/>
    </row>
    <row r="698" spans="1:52" ht="30" customHeight="1" x14ac:dyDescent="0.3">
      <c r="A698" s="19" t="s">
        <v>2004</v>
      </c>
      <c r="B698" s="20"/>
      <c r="C698" s="20"/>
      <c r="D698" s="20"/>
      <c r="E698" s="24"/>
      <c r="F698" s="27"/>
      <c r="G698" s="24"/>
      <c r="H698" s="27"/>
      <c r="I698" s="24"/>
      <c r="J698" s="27"/>
      <c r="K698" s="24"/>
      <c r="L698" s="27"/>
      <c r="M698" s="21"/>
      <c r="N698" s="1" t="s">
        <v>166</v>
      </c>
    </row>
    <row r="699" spans="1:52" ht="30" customHeight="1" x14ac:dyDescent="0.3">
      <c r="A699" s="22" t="s">
        <v>1997</v>
      </c>
      <c r="B699" s="22" t="s">
        <v>1998</v>
      </c>
      <c r="C699" s="22" t="s">
        <v>82</v>
      </c>
      <c r="D699" s="23">
        <v>1.1000000000000001</v>
      </c>
      <c r="E699" s="25">
        <f>단가대비표!O65</f>
        <v>0</v>
      </c>
      <c r="F699" s="28">
        <f>TRUNC(E699*D699,1)</f>
        <v>0</v>
      </c>
      <c r="G699" s="25">
        <f>단가대비표!P65</f>
        <v>0</v>
      </c>
      <c r="H699" s="28">
        <f>TRUNC(G699*D699,1)</f>
        <v>0</v>
      </c>
      <c r="I699" s="25">
        <f>단가대비표!V65</f>
        <v>0</v>
      </c>
      <c r="J699" s="28">
        <f>TRUNC(I699*D699,1)</f>
        <v>0</v>
      </c>
      <c r="K699" s="25">
        <f t="shared" ref="K699:L701" si="113">TRUNC(E699+G699+I699,1)</f>
        <v>0</v>
      </c>
      <c r="L699" s="28">
        <f t="shared" si="113"/>
        <v>0</v>
      </c>
      <c r="M699" s="22" t="s">
        <v>1999</v>
      </c>
      <c r="N699" s="2" t="s">
        <v>166</v>
      </c>
      <c r="O699" s="2" t="s">
        <v>2000</v>
      </c>
      <c r="P699" s="2" t="s">
        <v>64</v>
      </c>
      <c r="Q699" s="2" t="s">
        <v>64</v>
      </c>
      <c r="R699" s="2" t="s">
        <v>63</v>
      </c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2" t="s">
        <v>52</v>
      </c>
      <c r="AW699" s="2" t="s">
        <v>2005</v>
      </c>
      <c r="AX699" s="2" t="s">
        <v>52</v>
      </c>
      <c r="AY699" s="2" t="s">
        <v>52</v>
      </c>
      <c r="AZ699" s="2" t="s">
        <v>52</v>
      </c>
    </row>
    <row r="700" spans="1:52" ht="30" customHeight="1" x14ac:dyDescent="0.3">
      <c r="A700" s="22" t="s">
        <v>1962</v>
      </c>
      <c r="B700" s="22" t="s">
        <v>1318</v>
      </c>
      <c r="C700" s="22" t="s">
        <v>97</v>
      </c>
      <c r="D700" s="23">
        <v>0.01</v>
      </c>
      <c r="E700" s="25">
        <f>일위대가목록!E108</f>
        <v>0</v>
      </c>
      <c r="F700" s="28">
        <f>TRUNC(E700*D700,1)</f>
        <v>0</v>
      </c>
      <c r="G700" s="25">
        <f>일위대가목록!F108</f>
        <v>0</v>
      </c>
      <c r="H700" s="28">
        <f>TRUNC(G700*D700,1)</f>
        <v>0</v>
      </c>
      <c r="I700" s="25">
        <f>일위대가목록!G108</f>
        <v>0</v>
      </c>
      <c r="J700" s="28">
        <f>TRUNC(I700*D700,1)</f>
        <v>0</v>
      </c>
      <c r="K700" s="25">
        <f t="shared" si="113"/>
        <v>0</v>
      </c>
      <c r="L700" s="28">
        <f t="shared" si="113"/>
        <v>0</v>
      </c>
      <c r="M700" s="22" t="s">
        <v>1963</v>
      </c>
      <c r="N700" s="2" t="s">
        <v>166</v>
      </c>
      <c r="O700" s="2" t="s">
        <v>1961</v>
      </c>
      <c r="P700" s="2" t="s">
        <v>63</v>
      </c>
      <c r="Q700" s="2" t="s">
        <v>64</v>
      </c>
      <c r="R700" s="2" t="s">
        <v>64</v>
      </c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2" t="s">
        <v>52</v>
      </c>
      <c r="AW700" s="2" t="s">
        <v>2006</v>
      </c>
      <c r="AX700" s="2" t="s">
        <v>52</v>
      </c>
      <c r="AY700" s="2" t="s">
        <v>52</v>
      </c>
      <c r="AZ700" s="2" t="s">
        <v>52</v>
      </c>
    </row>
    <row r="701" spans="1:52" ht="30" customHeight="1" x14ac:dyDescent="0.3">
      <c r="A701" s="22" t="s">
        <v>1981</v>
      </c>
      <c r="B701" s="22" t="s">
        <v>1982</v>
      </c>
      <c r="C701" s="22" t="s">
        <v>82</v>
      </c>
      <c r="D701" s="23">
        <v>1</v>
      </c>
      <c r="E701" s="25">
        <f>일위대가목록!E110</f>
        <v>0</v>
      </c>
      <c r="F701" s="28">
        <f>TRUNC(E701*D701,1)</f>
        <v>0</v>
      </c>
      <c r="G701" s="25">
        <f>일위대가목록!F110</f>
        <v>0</v>
      </c>
      <c r="H701" s="28">
        <f>TRUNC(G701*D701,1)</f>
        <v>0</v>
      </c>
      <c r="I701" s="25">
        <f>일위대가목록!G110</f>
        <v>0</v>
      </c>
      <c r="J701" s="28">
        <f>TRUNC(I701*D701,1)</f>
        <v>0</v>
      </c>
      <c r="K701" s="25">
        <f t="shared" si="113"/>
        <v>0</v>
      </c>
      <c r="L701" s="28">
        <f t="shared" si="113"/>
        <v>0</v>
      </c>
      <c r="M701" s="22" t="s">
        <v>1983</v>
      </c>
      <c r="N701" s="2" t="s">
        <v>166</v>
      </c>
      <c r="O701" s="2" t="s">
        <v>1980</v>
      </c>
      <c r="P701" s="2" t="s">
        <v>63</v>
      </c>
      <c r="Q701" s="2" t="s">
        <v>64</v>
      </c>
      <c r="R701" s="2" t="s">
        <v>64</v>
      </c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2" t="s">
        <v>52</v>
      </c>
      <c r="AW701" s="2" t="s">
        <v>2007</v>
      </c>
      <c r="AX701" s="2" t="s">
        <v>52</v>
      </c>
      <c r="AY701" s="2" t="s">
        <v>52</v>
      </c>
      <c r="AZ701" s="2" t="s">
        <v>52</v>
      </c>
    </row>
    <row r="702" spans="1:52" ht="30" customHeight="1" x14ac:dyDescent="0.3">
      <c r="A702" s="22" t="s">
        <v>885</v>
      </c>
      <c r="B702" s="22" t="s">
        <v>52</v>
      </c>
      <c r="C702" s="22" t="s">
        <v>52</v>
      </c>
      <c r="D702" s="23"/>
      <c r="E702" s="25"/>
      <c r="F702" s="28">
        <f>TRUNC(SUMIF(N699:N701, N698, F699:F701),0)</f>
        <v>0</v>
      </c>
      <c r="G702" s="25"/>
      <c r="H702" s="28">
        <f>TRUNC(SUMIF(N699:N701, N698, H699:H701),0)</f>
        <v>0</v>
      </c>
      <c r="I702" s="25"/>
      <c r="J702" s="28">
        <f>TRUNC(SUMIF(N699:N701, N698, J699:J701),0)</f>
        <v>0</v>
      </c>
      <c r="K702" s="25"/>
      <c r="L702" s="28">
        <f>F702+H702+J702</f>
        <v>0</v>
      </c>
      <c r="M702" s="22" t="s">
        <v>52</v>
      </c>
      <c r="N702" s="2" t="s">
        <v>92</v>
      </c>
      <c r="O702" s="2" t="s">
        <v>92</v>
      </c>
      <c r="P702" s="2" t="s">
        <v>52</v>
      </c>
      <c r="Q702" s="2" t="s">
        <v>52</v>
      </c>
      <c r="R702" s="2" t="s">
        <v>52</v>
      </c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2" t="s">
        <v>52</v>
      </c>
      <c r="AW702" s="2" t="s">
        <v>52</v>
      </c>
      <c r="AX702" s="2" t="s">
        <v>52</v>
      </c>
      <c r="AY702" s="2" t="s">
        <v>52</v>
      </c>
      <c r="AZ702" s="2" t="s">
        <v>52</v>
      </c>
    </row>
    <row r="703" spans="1:52" ht="30" customHeight="1" x14ac:dyDescent="0.3">
      <c r="A703" s="23"/>
      <c r="B703" s="23"/>
      <c r="C703" s="23"/>
      <c r="D703" s="23"/>
      <c r="E703" s="25"/>
      <c r="F703" s="28"/>
      <c r="G703" s="25"/>
      <c r="H703" s="28"/>
      <c r="I703" s="25"/>
      <c r="J703" s="28"/>
      <c r="K703" s="25"/>
      <c r="L703" s="28"/>
      <c r="M703" s="23"/>
    </row>
    <row r="704" spans="1:52" ht="30" customHeight="1" x14ac:dyDescent="0.3">
      <c r="A704" s="19" t="s">
        <v>2008</v>
      </c>
      <c r="B704" s="20"/>
      <c r="C704" s="20"/>
      <c r="D704" s="20"/>
      <c r="E704" s="24"/>
      <c r="F704" s="27"/>
      <c r="G704" s="24"/>
      <c r="H704" s="27"/>
      <c r="I704" s="24"/>
      <c r="J704" s="27"/>
      <c r="K704" s="24"/>
      <c r="L704" s="27"/>
      <c r="M704" s="21"/>
      <c r="N704" s="1" t="s">
        <v>2009</v>
      </c>
    </row>
    <row r="705" spans="1:52" ht="30" customHeight="1" x14ac:dyDescent="0.3">
      <c r="A705" s="22" t="s">
        <v>2013</v>
      </c>
      <c r="B705" s="22" t="s">
        <v>2014</v>
      </c>
      <c r="C705" s="22" t="s">
        <v>82</v>
      </c>
      <c r="D705" s="23">
        <v>1.1000000000000001</v>
      </c>
      <c r="E705" s="25">
        <f>단가대비표!O94</f>
        <v>0</v>
      </c>
      <c r="F705" s="28">
        <f>TRUNC(E705*D705,1)</f>
        <v>0</v>
      </c>
      <c r="G705" s="25">
        <f>단가대비표!P94</f>
        <v>0</v>
      </c>
      <c r="H705" s="28">
        <f>TRUNC(G705*D705,1)</f>
        <v>0</v>
      </c>
      <c r="I705" s="25">
        <f>단가대비표!V94</f>
        <v>0</v>
      </c>
      <c r="J705" s="28">
        <f>TRUNC(I705*D705,1)</f>
        <v>0</v>
      </c>
      <c r="K705" s="25">
        <f t="shared" ref="K705:L707" si="114">TRUNC(E705+G705+I705,1)</f>
        <v>0</v>
      </c>
      <c r="L705" s="28">
        <f t="shared" si="114"/>
        <v>0</v>
      </c>
      <c r="M705" s="22" t="s">
        <v>2015</v>
      </c>
      <c r="N705" s="2" t="s">
        <v>2009</v>
      </c>
      <c r="O705" s="2" t="s">
        <v>2016</v>
      </c>
      <c r="P705" s="2" t="s">
        <v>64</v>
      </c>
      <c r="Q705" s="2" t="s">
        <v>64</v>
      </c>
      <c r="R705" s="2" t="s">
        <v>63</v>
      </c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2" t="s">
        <v>52</v>
      </c>
      <c r="AW705" s="2" t="s">
        <v>2017</v>
      </c>
      <c r="AX705" s="2" t="s">
        <v>52</v>
      </c>
      <c r="AY705" s="2" t="s">
        <v>52</v>
      </c>
      <c r="AZ705" s="2" t="s">
        <v>52</v>
      </c>
    </row>
    <row r="706" spans="1:52" ht="30" customHeight="1" x14ac:dyDescent="0.3">
      <c r="A706" s="22" t="s">
        <v>1949</v>
      </c>
      <c r="B706" s="22" t="s">
        <v>2018</v>
      </c>
      <c r="C706" s="22" t="s">
        <v>748</v>
      </c>
      <c r="D706" s="23">
        <v>1.71</v>
      </c>
      <c r="E706" s="25">
        <f>단가대비표!O123</f>
        <v>0</v>
      </c>
      <c r="F706" s="28">
        <f>TRUNC(E706*D706,1)</f>
        <v>0</v>
      </c>
      <c r="G706" s="25">
        <f>단가대비표!P123</f>
        <v>0</v>
      </c>
      <c r="H706" s="28">
        <f>TRUNC(G706*D706,1)</f>
        <v>0</v>
      </c>
      <c r="I706" s="25">
        <f>단가대비표!V123</f>
        <v>0</v>
      </c>
      <c r="J706" s="28">
        <f>TRUNC(I706*D706,1)</f>
        <v>0</v>
      </c>
      <c r="K706" s="25">
        <f t="shared" si="114"/>
        <v>0</v>
      </c>
      <c r="L706" s="28">
        <f t="shared" si="114"/>
        <v>0</v>
      </c>
      <c r="M706" s="22" t="s">
        <v>2019</v>
      </c>
      <c r="N706" s="2" t="s">
        <v>2009</v>
      </c>
      <c r="O706" s="2" t="s">
        <v>2020</v>
      </c>
      <c r="P706" s="2" t="s">
        <v>64</v>
      </c>
      <c r="Q706" s="2" t="s">
        <v>64</v>
      </c>
      <c r="R706" s="2" t="s">
        <v>63</v>
      </c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2" t="s">
        <v>52</v>
      </c>
      <c r="AW706" s="2" t="s">
        <v>2021</v>
      </c>
      <c r="AX706" s="2" t="s">
        <v>52</v>
      </c>
      <c r="AY706" s="2" t="s">
        <v>52</v>
      </c>
      <c r="AZ706" s="2" t="s">
        <v>52</v>
      </c>
    </row>
    <row r="707" spans="1:52" ht="30" customHeight="1" x14ac:dyDescent="0.3">
      <c r="A707" s="22" t="s">
        <v>1991</v>
      </c>
      <c r="B707" s="22" t="s">
        <v>1982</v>
      </c>
      <c r="C707" s="22" t="s">
        <v>82</v>
      </c>
      <c r="D707" s="23">
        <v>1</v>
      </c>
      <c r="E707" s="25">
        <f>일위대가목록!E111</f>
        <v>0</v>
      </c>
      <c r="F707" s="28">
        <f>TRUNC(E707*D707,1)</f>
        <v>0</v>
      </c>
      <c r="G707" s="25">
        <f>일위대가목록!F111</f>
        <v>0</v>
      </c>
      <c r="H707" s="28">
        <f>TRUNC(G707*D707,1)</f>
        <v>0</v>
      </c>
      <c r="I707" s="25">
        <f>일위대가목록!G111</f>
        <v>0</v>
      </c>
      <c r="J707" s="28">
        <f>TRUNC(I707*D707,1)</f>
        <v>0</v>
      </c>
      <c r="K707" s="25">
        <f t="shared" si="114"/>
        <v>0</v>
      </c>
      <c r="L707" s="28">
        <f t="shared" si="114"/>
        <v>0</v>
      </c>
      <c r="M707" s="22" t="s">
        <v>1992</v>
      </c>
      <c r="N707" s="2" t="s">
        <v>2009</v>
      </c>
      <c r="O707" s="2" t="s">
        <v>1990</v>
      </c>
      <c r="P707" s="2" t="s">
        <v>63</v>
      </c>
      <c r="Q707" s="2" t="s">
        <v>64</v>
      </c>
      <c r="R707" s="2" t="s">
        <v>64</v>
      </c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2" t="s">
        <v>52</v>
      </c>
      <c r="AW707" s="2" t="s">
        <v>2022</v>
      </c>
      <c r="AX707" s="2" t="s">
        <v>52</v>
      </c>
      <c r="AY707" s="2" t="s">
        <v>52</v>
      </c>
      <c r="AZ707" s="2" t="s">
        <v>52</v>
      </c>
    </row>
    <row r="708" spans="1:52" ht="30" customHeight="1" x14ac:dyDescent="0.3">
      <c r="A708" s="22" t="s">
        <v>885</v>
      </c>
      <c r="B708" s="22" t="s">
        <v>52</v>
      </c>
      <c r="C708" s="22" t="s">
        <v>52</v>
      </c>
      <c r="D708" s="23"/>
      <c r="E708" s="25"/>
      <c r="F708" s="28">
        <f>TRUNC(SUMIF(N705:N707, N704, F705:F707),0)</f>
        <v>0</v>
      </c>
      <c r="G708" s="25"/>
      <c r="H708" s="28">
        <f>TRUNC(SUMIF(N705:N707, N704, H705:H707),0)</f>
        <v>0</v>
      </c>
      <c r="I708" s="25"/>
      <c r="J708" s="28">
        <f>TRUNC(SUMIF(N705:N707, N704, J705:J707),0)</f>
        <v>0</v>
      </c>
      <c r="K708" s="25"/>
      <c r="L708" s="28">
        <f>F708+H708+J708</f>
        <v>0</v>
      </c>
      <c r="M708" s="22" t="s">
        <v>52</v>
      </c>
      <c r="N708" s="2" t="s">
        <v>92</v>
      </c>
      <c r="O708" s="2" t="s">
        <v>92</v>
      </c>
      <c r="P708" s="2" t="s">
        <v>52</v>
      </c>
      <c r="Q708" s="2" t="s">
        <v>52</v>
      </c>
      <c r="R708" s="2" t="s">
        <v>52</v>
      </c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2" t="s">
        <v>52</v>
      </c>
      <c r="AW708" s="2" t="s">
        <v>52</v>
      </c>
      <c r="AX708" s="2" t="s">
        <v>52</v>
      </c>
      <c r="AY708" s="2" t="s">
        <v>52</v>
      </c>
      <c r="AZ708" s="2" t="s">
        <v>52</v>
      </c>
    </row>
    <row r="709" spans="1:52" ht="30" customHeight="1" x14ac:dyDescent="0.3">
      <c r="A709" s="23"/>
      <c r="B709" s="23"/>
      <c r="C709" s="23"/>
      <c r="D709" s="23"/>
      <c r="E709" s="25"/>
      <c r="F709" s="28"/>
      <c r="G709" s="25"/>
      <c r="H709" s="28"/>
      <c r="I709" s="25"/>
      <c r="J709" s="28"/>
      <c r="K709" s="25"/>
      <c r="L709" s="28"/>
      <c r="M709" s="23"/>
    </row>
    <row r="710" spans="1:52" ht="30" customHeight="1" x14ac:dyDescent="0.3">
      <c r="A710" s="19" t="s">
        <v>2023</v>
      </c>
      <c r="B710" s="20"/>
      <c r="C710" s="20"/>
      <c r="D710" s="20"/>
      <c r="E710" s="24"/>
      <c r="F710" s="27"/>
      <c r="G710" s="24"/>
      <c r="H710" s="27"/>
      <c r="I710" s="24"/>
      <c r="J710" s="27"/>
      <c r="K710" s="24"/>
      <c r="L710" s="27"/>
      <c r="M710" s="21"/>
      <c r="N710" s="1" t="s">
        <v>2024</v>
      </c>
    </row>
    <row r="711" spans="1:52" ht="30" customHeight="1" x14ac:dyDescent="0.3">
      <c r="A711" s="22" t="s">
        <v>2029</v>
      </c>
      <c r="B711" s="22" t="s">
        <v>880</v>
      </c>
      <c r="C711" s="22" t="s">
        <v>881</v>
      </c>
      <c r="D711" s="23">
        <v>1.4999999999999999E-2</v>
      </c>
      <c r="E711" s="25">
        <f>단가대비표!O173</f>
        <v>0</v>
      </c>
      <c r="F711" s="28">
        <f>TRUNC(E711*D711,1)</f>
        <v>0</v>
      </c>
      <c r="G711" s="25">
        <f>단가대비표!P173</f>
        <v>0</v>
      </c>
      <c r="H711" s="28">
        <f>TRUNC(G711*D711,1)</f>
        <v>0</v>
      </c>
      <c r="I711" s="25">
        <f>단가대비표!V173</f>
        <v>0</v>
      </c>
      <c r="J711" s="28">
        <f>TRUNC(I711*D711,1)</f>
        <v>0</v>
      </c>
      <c r="K711" s="25">
        <f t="shared" ref="K711:L713" si="115">TRUNC(E711+G711+I711,1)</f>
        <v>0</v>
      </c>
      <c r="L711" s="28">
        <f t="shared" si="115"/>
        <v>0</v>
      </c>
      <c r="M711" s="22" t="s">
        <v>2030</v>
      </c>
      <c r="N711" s="2" t="s">
        <v>2024</v>
      </c>
      <c r="O711" s="2" t="s">
        <v>2031</v>
      </c>
      <c r="P711" s="2" t="s">
        <v>64</v>
      </c>
      <c r="Q711" s="2" t="s">
        <v>64</v>
      </c>
      <c r="R711" s="2" t="s">
        <v>63</v>
      </c>
      <c r="S711" s="3"/>
      <c r="T711" s="3"/>
      <c r="U711" s="3"/>
      <c r="V711" s="3">
        <v>1</v>
      </c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2" t="s">
        <v>52</v>
      </c>
      <c r="AW711" s="2" t="s">
        <v>2032</v>
      </c>
      <c r="AX711" s="2" t="s">
        <v>52</v>
      </c>
      <c r="AY711" s="2" t="s">
        <v>52</v>
      </c>
      <c r="AZ711" s="2" t="s">
        <v>52</v>
      </c>
    </row>
    <row r="712" spans="1:52" ht="30" customHeight="1" x14ac:dyDescent="0.3">
      <c r="A712" s="22" t="s">
        <v>1053</v>
      </c>
      <c r="B712" s="22" t="s">
        <v>880</v>
      </c>
      <c r="C712" s="22" t="s">
        <v>881</v>
      </c>
      <c r="D712" s="23">
        <v>3.0000000000000001E-3</v>
      </c>
      <c r="E712" s="25">
        <f>단가대비표!O157</f>
        <v>0</v>
      </c>
      <c r="F712" s="28">
        <f>TRUNC(E712*D712,1)</f>
        <v>0</v>
      </c>
      <c r="G712" s="25">
        <f>단가대비표!P157</f>
        <v>0</v>
      </c>
      <c r="H712" s="28">
        <f>TRUNC(G712*D712,1)</f>
        <v>0</v>
      </c>
      <c r="I712" s="25">
        <f>단가대비표!V157</f>
        <v>0</v>
      </c>
      <c r="J712" s="28">
        <f>TRUNC(I712*D712,1)</f>
        <v>0</v>
      </c>
      <c r="K712" s="25">
        <f t="shared" si="115"/>
        <v>0</v>
      </c>
      <c r="L712" s="28">
        <f t="shared" si="115"/>
        <v>0</v>
      </c>
      <c r="M712" s="22" t="s">
        <v>1120</v>
      </c>
      <c r="N712" s="2" t="s">
        <v>2024</v>
      </c>
      <c r="O712" s="2" t="s">
        <v>1054</v>
      </c>
      <c r="P712" s="2" t="s">
        <v>64</v>
      </c>
      <c r="Q712" s="2" t="s">
        <v>64</v>
      </c>
      <c r="R712" s="2" t="s">
        <v>63</v>
      </c>
      <c r="S712" s="3"/>
      <c r="T712" s="3"/>
      <c r="U712" s="3"/>
      <c r="V712" s="3">
        <v>1</v>
      </c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2" t="s">
        <v>52</v>
      </c>
      <c r="AW712" s="2" t="s">
        <v>2033</v>
      </c>
      <c r="AX712" s="2" t="s">
        <v>52</v>
      </c>
      <c r="AY712" s="2" t="s">
        <v>52</v>
      </c>
      <c r="AZ712" s="2" t="s">
        <v>52</v>
      </c>
    </row>
    <row r="713" spans="1:52" ht="30" customHeight="1" x14ac:dyDescent="0.3">
      <c r="A713" s="22" t="s">
        <v>2034</v>
      </c>
      <c r="B713" s="22" t="s">
        <v>1267</v>
      </c>
      <c r="C713" s="22" t="s">
        <v>458</v>
      </c>
      <c r="D713" s="23">
        <v>1</v>
      </c>
      <c r="E713" s="25">
        <f>TRUNC(SUMIF(V711:V713, RIGHTB(O713, 1), H711:H713)*U713, 2)</f>
        <v>0</v>
      </c>
      <c r="F713" s="28">
        <f>TRUNC(E713*D713,1)</f>
        <v>0</v>
      </c>
      <c r="G713" s="25">
        <v>0</v>
      </c>
      <c r="H713" s="28">
        <f>TRUNC(G713*D713,1)</f>
        <v>0</v>
      </c>
      <c r="I713" s="25">
        <v>0</v>
      </c>
      <c r="J713" s="28">
        <f>TRUNC(I713*D713,1)</f>
        <v>0</v>
      </c>
      <c r="K713" s="25">
        <f t="shared" si="115"/>
        <v>0</v>
      </c>
      <c r="L713" s="28">
        <f t="shared" si="115"/>
        <v>0</v>
      </c>
      <c r="M713" s="22" t="s">
        <v>52</v>
      </c>
      <c r="N713" s="2" t="s">
        <v>2024</v>
      </c>
      <c r="O713" s="2" t="s">
        <v>877</v>
      </c>
      <c r="P713" s="2" t="s">
        <v>64</v>
      </c>
      <c r="Q713" s="2" t="s">
        <v>64</v>
      </c>
      <c r="R713" s="2" t="s">
        <v>64</v>
      </c>
      <c r="S713" s="3">
        <v>1</v>
      </c>
      <c r="T713" s="3">
        <v>0</v>
      </c>
      <c r="U713" s="3">
        <v>0.02</v>
      </c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2" t="s">
        <v>52</v>
      </c>
      <c r="AW713" s="2" t="s">
        <v>2035</v>
      </c>
      <c r="AX713" s="2" t="s">
        <v>52</v>
      </c>
      <c r="AY713" s="2" t="s">
        <v>52</v>
      </c>
      <c r="AZ713" s="2" t="s">
        <v>52</v>
      </c>
    </row>
    <row r="714" spans="1:52" ht="30" customHeight="1" x14ac:dyDescent="0.3">
      <c r="A714" s="22" t="s">
        <v>885</v>
      </c>
      <c r="B714" s="22" t="s">
        <v>52</v>
      </c>
      <c r="C714" s="22" t="s">
        <v>52</v>
      </c>
      <c r="D714" s="23"/>
      <c r="E714" s="25"/>
      <c r="F714" s="28">
        <f>TRUNC(SUMIF(N711:N713, N710, F711:F713),0)</f>
        <v>0</v>
      </c>
      <c r="G714" s="25"/>
      <c r="H714" s="28">
        <f>TRUNC(SUMIF(N711:N713, N710, H711:H713),0)</f>
        <v>0</v>
      </c>
      <c r="I714" s="25"/>
      <c r="J714" s="28">
        <f>TRUNC(SUMIF(N711:N713, N710, J711:J713),0)</f>
        <v>0</v>
      </c>
      <c r="K714" s="25"/>
      <c r="L714" s="28">
        <f>F714+H714+J714</f>
        <v>0</v>
      </c>
      <c r="M714" s="22" t="s">
        <v>52</v>
      </c>
      <c r="N714" s="2" t="s">
        <v>92</v>
      </c>
      <c r="O714" s="2" t="s">
        <v>92</v>
      </c>
      <c r="P714" s="2" t="s">
        <v>52</v>
      </c>
      <c r="Q714" s="2" t="s">
        <v>52</v>
      </c>
      <c r="R714" s="2" t="s">
        <v>52</v>
      </c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2" t="s">
        <v>52</v>
      </c>
      <c r="AW714" s="2" t="s">
        <v>52</v>
      </c>
      <c r="AX714" s="2" t="s">
        <v>52</v>
      </c>
      <c r="AY714" s="2" t="s">
        <v>52</v>
      </c>
      <c r="AZ714" s="2" t="s">
        <v>52</v>
      </c>
    </row>
    <row r="715" spans="1:52" ht="30" customHeight="1" x14ac:dyDescent="0.3">
      <c r="A715" s="23"/>
      <c r="B715" s="23"/>
      <c r="C715" s="23"/>
      <c r="D715" s="23"/>
      <c r="E715" s="25"/>
      <c r="F715" s="28"/>
      <c r="G715" s="25"/>
      <c r="H715" s="28"/>
      <c r="I715" s="25"/>
      <c r="J715" s="28"/>
      <c r="K715" s="25"/>
      <c r="L715" s="28"/>
      <c r="M715" s="23"/>
    </row>
    <row r="716" spans="1:52" ht="30" customHeight="1" x14ac:dyDescent="0.3">
      <c r="A716" s="19" t="s">
        <v>2036</v>
      </c>
      <c r="B716" s="20"/>
      <c r="C716" s="20"/>
      <c r="D716" s="20"/>
      <c r="E716" s="24"/>
      <c r="F716" s="27"/>
      <c r="G716" s="24"/>
      <c r="H716" s="27"/>
      <c r="I716" s="24"/>
      <c r="J716" s="27"/>
      <c r="K716" s="24"/>
      <c r="L716" s="27"/>
      <c r="M716" s="21"/>
      <c r="N716" s="1" t="s">
        <v>1385</v>
      </c>
    </row>
    <row r="717" spans="1:52" ht="30" customHeight="1" x14ac:dyDescent="0.3">
      <c r="A717" s="22" t="s">
        <v>2037</v>
      </c>
      <c r="B717" s="22" t="s">
        <v>2038</v>
      </c>
      <c r="C717" s="22" t="s">
        <v>871</v>
      </c>
      <c r="D717" s="23">
        <v>0.08</v>
      </c>
      <c r="E717" s="25">
        <f>단가대비표!O127</f>
        <v>0</v>
      </c>
      <c r="F717" s="28">
        <f>TRUNC(E717*D717,1)</f>
        <v>0</v>
      </c>
      <c r="G717" s="25">
        <f>단가대비표!P127</f>
        <v>0</v>
      </c>
      <c r="H717" s="28">
        <f>TRUNC(G717*D717,1)</f>
        <v>0</v>
      </c>
      <c r="I717" s="25">
        <f>단가대비표!V127</f>
        <v>0</v>
      </c>
      <c r="J717" s="28">
        <f>TRUNC(I717*D717,1)</f>
        <v>0</v>
      </c>
      <c r="K717" s="25">
        <f>TRUNC(E717+G717+I717,1)</f>
        <v>0</v>
      </c>
      <c r="L717" s="28">
        <f>TRUNC(F717+H717+J717,1)</f>
        <v>0</v>
      </c>
      <c r="M717" s="22" t="s">
        <v>2039</v>
      </c>
      <c r="N717" s="2" t="s">
        <v>1385</v>
      </c>
      <c r="O717" s="2" t="s">
        <v>2040</v>
      </c>
      <c r="P717" s="2" t="s">
        <v>64</v>
      </c>
      <c r="Q717" s="2" t="s">
        <v>64</v>
      </c>
      <c r="R717" s="2" t="s">
        <v>63</v>
      </c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2" t="s">
        <v>52</v>
      </c>
      <c r="AW717" s="2" t="s">
        <v>2041</v>
      </c>
      <c r="AX717" s="2" t="s">
        <v>52</v>
      </c>
      <c r="AY717" s="2" t="s">
        <v>52</v>
      </c>
      <c r="AZ717" s="2" t="s">
        <v>52</v>
      </c>
    </row>
    <row r="718" spans="1:52" ht="30" customHeight="1" x14ac:dyDescent="0.3">
      <c r="A718" s="22" t="s">
        <v>2042</v>
      </c>
      <c r="B718" s="22" t="s">
        <v>2043</v>
      </c>
      <c r="C718" s="22" t="s">
        <v>871</v>
      </c>
      <c r="D718" s="23">
        <v>4.0000000000000001E-3</v>
      </c>
      <c r="E718" s="25">
        <f>단가대비표!O132</f>
        <v>0</v>
      </c>
      <c r="F718" s="28">
        <f>TRUNC(E718*D718,1)</f>
        <v>0</v>
      </c>
      <c r="G718" s="25">
        <f>단가대비표!P132</f>
        <v>0</v>
      </c>
      <c r="H718" s="28">
        <f>TRUNC(G718*D718,1)</f>
        <v>0</v>
      </c>
      <c r="I718" s="25">
        <f>단가대비표!V132</f>
        <v>0</v>
      </c>
      <c r="J718" s="28">
        <f>TRUNC(I718*D718,1)</f>
        <v>0</v>
      </c>
      <c r="K718" s="25">
        <f>TRUNC(E718+G718+I718,1)</f>
        <v>0</v>
      </c>
      <c r="L718" s="28">
        <f>TRUNC(F718+H718+J718,1)</f>
        <v>0</v>
      </c>
      <c r="M718" s="22" t="s">
        <v>2044</v>
      </c>
      <c r="N718" s="2" t="s">
        <v>1385</v>
      </c>
      <c r="O718" s="2" t="s">
        <v>2045</v>
      </c>
      <c r="P718" s="2" t="s">
        <v>64</v>
      </c>
      <c r="Q718" s="2" t="s">
        <v>64</v>
      </c>
      <c r="R718" s="2" t="s">
        <v>63</v>
      </c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2" t="s">
        <v>52</v>
      </c>
      <c r="AW718" s="2" t="s">
        <v>2046</v>
      </c>
      <c r="AX718" s="2" t="s">
        <v>52</v>
      </c>
      <c r="AY718" s="2" t="s">
        <v>52</v>
      </c>
      <c r="AZ718" s="2" t="s">
        <v>52</v>
      </c>
    </row>
    <row r="719" spans="1:52" ht="30" customHeight="1" x14ac:dyDescent="0.3">
      <c r="A719" s="22" t="s">
        <v>885</v>
      </c>
      <c r="B719" s="22" t="s">
        <v>52</v>
      </c>
      <c r="C719" s="22" t="s">
        <v>52</v>
      </c>
      <c r="D719" s="23"/>
      <c r="E719" s="25"/>
      <c r="F719" s="28">
        <f>TRUNC(SUMIF(N717:N718, N716, F717:F718),0)</f>
        <v>0</v>
      </c>
      <c r="G719" s="25"/>
      <c r="H719" s="28">
        <f>TRUNC(SUMIF(N717:N718, N716, H717:H718),0)</f>
        <v>0</v>
      </c>
      <c r="I719" s="25"/>
      <c r="J719" s="28">
        <f>TRUNC(SUMIF(N717:N718, N716, J717:J718),0)</f>
        <v>0</v>
      </c>
      <c r="K719" s="25"/>
      <c r="L719" s="28">
        <f>F719+H719+J719</f>
        <v>0</v>
      </c>
      <c r="M719" s="22" t="s">
        <v>52</v>
      </c>
      <c r="N719" s="2" t="s">
        <v>92</v>
      </c>
      <c r="O719" s="2" t="s">
        <v>92</v>
      </c>
      <c r="P719" s="2" t="s">
        <v>52</v>
      </c>
      <c r="Q719" s="2" t="s">
        <v>52</v>
      </c>
      <c r="R719" s="2" t="s">
        <v>52</v>
      </c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2" t="s">
        <v>52</v>
      </c>
      <c r="AW719" s="2" t="s">
        <v>52</v>
      </c>
      <c r="AX719" s="2" t="s">
        <v>52</v>
      </c>
      <c r="AY719" s="2" t="s">
        <v>52</v>
      </c>
      <c r="AZ719" s="2" t="s">
        <v>52</v>
      </c>
    </row>
    <row r="720" spans="1:52" ht="30" customHeight="1" x14ac:dyDescent="0.3">
      <c r="A720" s="23"/>
      <c r="B720" s="23"/>
      <c r="C720" s="23"/>
      <c r="D720" s="23"/>
      <c r="E720" s="25"/>
      <c r="F720" s="28"/>
      <c r="G720" s="25"/>
      <c r="H720" s="28"/>
      <c r="I720" s="25"/>
      <c r="J720" s="28"/>
      <c r="K720" s="25"/>
      <c r="L720" s="28"/>
      <c r="M720" s="23"/>
    </row>
    <row r="721" spans="1:52" ht="30" customHeight="1" x14ac:dyDescent="0.3">
      <c r="A721" s="19" t="s">
        <v>2047</v>
      </c>
      <c r="B721" s="20"/>
      <c r="C721" s="20"/>
      <c r="D721" s="20"/>
      <c r="E721" s="24"/>
      <c r="F721" s="27"/>
      <c r="G721" s="24"/>
      <c r="H721" s="27"/>
      <c r="I721" s="24"/>
      <c r="J721" s="27"/>
      <c r="K721" s="24"/>
      <c r="L721" s="27"/>
      <c r="M721" s="21"/>
      <c r="N721" s="1" t="s">
        <v>1374</v>
      </c>
    </row>
    <row r="722" spans="1:52" ht="30" customHeight="1" x14ac:dyDescent="0.3">
      <c r="A722" s="22" t="s">
        <v>2025</v>
      </c>
      <c r="B722" s="22" t="s">
        <v>2026</v>
      </c>
      <c r="C722" s="22" t="s">
        <v>82</v>
      </c>
      <c r="D722" s="23">
        <v>1</v>
      </c>
      <c r="E722" s="25">
        <f>일위대가목록!E115</f>
        <v>0</v>
      </c>
      <c r="F722" s="28">
        <f>TRUNC(E722*D722,1)</f>
        <v>0</v>
      </c>
      <c r="G722" s="25">
        <f>일위대가목록!F115</f>
        <v>0</v>
      </c>
      <c r="H722" s="28">
        <f>TRUNC(G722*D722,1)</f>
        <v>0</v>
      </c>
      <c r="I722" s="25">
        <f>일위대가목록!G115</f>
        <v>0</v>
      </c>
      <c r="J722" s="28">
        <f>TRUNC(I722*D722,1)</f>
        <v>0</v>
      </c>
      <c r="K722" s="25">
        <f>TRUNC(E722+G722+I722,1)</f>
        <v>0</v>
      </c>
      <c r="L722" s="28">
        <f>TRUNC(F722+H722+J722,1)</f>
        <v>0</v>
      </c>
      <c r="M722" s="22" t="s">
        <v>2027</v>
      </c>
      <c r="N722" s="2" t="s">
        <v>1374</v>
      </c>
      <c r="O722" s="2" t="s">
        <v>2024</v>
      </c>
      <c r="P722" s="2" t="s">
        <v>63</v>
      </c>
      <c r="Q722" s="2" t="s">
        <v>64</v>
      </c>
      <c r="R722" s="2" t="s">
        <v>64</v>
      </c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2" t="s">
        <v>52</v>
      </c>
      <c r="AW722" s="2" t="s">
        <v>2048</v>
      </c>
      <c r="AX722" s="2" t="s">
        <v>52</v>
      </c>
      <c r="AY722" s="2" t="s">
        <v>52</v>
      </c>
      <c r="AZ722" s="2" t="s">
        <v>52</v>
      </c>
    </row>
    <row r="723" spans="1:52" ht="30" customHeight="1" x14ac:dyDescent="0.3">
      <c r="A723" s="22" t="s">
        <v>885</v>
      </c>
      <c r="B723" s="22" t="s">
        <v>52</v>
      </c>
      <c r="C723" s="22" t="s">
        <v>52</v>
      </c>
      <c r="D723" s="23"/>
      <c r="E723" s="25"/>
      <c r="F723" s="28">
        <f>TRUNC(SUMIF(N722:N722, N721, F722:F722),0)</f>
        <v>0</v>
      </c>
      <c r="G723" s="25"/>
      <c r="H723" s="28">
        <f>TRUNC(SUMIF(N722:N722, N721, H722:H722),0)</f>
        <v>0</v>
      </c>
      <c r="I723" s="25"/>
      <c r="J723" s="28">
        <f>TRUNC(SUMIF(N722:N722, N721, J722:J722),0)</f>
        <v>0</v>
      </c>
      <c r="K723" s="25"/>
      <c r="L723" s="28">
        <f>F723+H723+J723</f>
        <v>0</v>
      </c>
      <c r="M723" s="22" t="s">
        <v>52</v>
      </c>
      <c r="N723" s="2" t="s">
        <v>92</v>
      </c>
      <c r="O723" s="2" t="s">
        <v>92</v>
      </c>
      <c r="P723" s="2" t="s">
        <v>52</v>
      </c>
      <c r="Q723" s="2" t="s">
        <v>52</v>
      </c>
      <c r="R723" s="2" t="s">
        <v>52</v>
      </c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2" t="s">
        <v>52</v>
      </c>
      <c r="AW723" s="2" t="s">
        <v>52</v>
      </c>
      <c r="AX723" s="2" t="s">
        <v>52</v>
      </c>
      <c r="AY723" s="2" t="s">
        <v>52</v>
      </c>
      <c r="AZ723" s="2" t="s">
        <v>52</v>
      </c>
    </row>
    <row r="724" spans="1:52" ht="30" customHeight="1" x14ac:dyDescent="0.3">
      <c r="A724" s="23"/>
      <c r="B724" s="23"/>
      <c r="C724" s="23"/>
      <c r="D724" s="23"/>
      <c r="E724" s="25"/>
      <c r="F724" s="28"/>
      <c r="G724" s="25"/>
      <c r="H724" s="28"/>
      <c r="I724" s="25"/>
      <c r="J724" s="28"/>
      <c r="K724" s="25"/>
      <c r="L724" s="28"/>
      <c r="M724" s="23"/>
    </row>
    <row r="725" spans="1:52" ht="30" customHeight="1" x14ac:dyDescent="0.3">
      <c r="A725" s="19" t="s">
        <v>2049</v>
      </c>
      <c r="B725" s="20"/>
      <c r="C725" s="20"/>
      <c r="D725" s="20"/>
      <c r="E725" s="24"/>
      <c r="F725" s="27"/>
      <c r="G725" s="24"/>
      <c r="H725" s="27"/>
      <c r="I725" s="24"/>
      <c r="J725" s="27"/>
      <c r="K725" s="24"/>
      <c r="L725" s="27"/>
      <c r="M725" s="21"/>
      <c r="N725" s="1" t="s">
        <v>1645</v>
      </c>
    </row>
    <row r="726" spans="1:52" ht="30" customHeight="1" x14ac:dyDescent="0.3">
      <c r="A726" s="22" t="s">
        <v>1382</v>
      </c>
      <c r="B726" s="22" t="s">
        <v>1383</v>
      </c>
      <c r="C726" s="22" t="s">
        <v>82</v>
      </c>
      <c r="D726" s="23">
        <v>1</v>
      </c>
      <c r="E726" s="25">
        <f>일위대가목록!E116</f>
        <v>0</v>
      </c>
      <c r="F726" s="28">
        <f>TRUNC(E726*D726,1)</f>
        <v>0</v>
      </c>
      <c r="G726" s="25">
        <f>일위대가목록!F116</f>
        <v>0</v>
      </c>
      <c r="H726" s="28">
        <f>TRUNC(G726*D726,1)</f>
        <v>0</v>
      </c>
      <c r="I726" s="25">
        <f>일위대가목록!G116</f>
        <v>0</v>
      </c>
      <c r="J726" s="28">
        <f>TRUNC(I726*D726,1)</f>
        <v>0</v>
      </c>
      <c r="K726" s="25">
        <f>TRUNC(E726+G726+I726,1)</f>
        <v>0</v>
      </c>
      <c r="L726" s="28">
        <f>TRUNC(F726+H726+J726,1)</f>
        <v>0</v>
      </c>
      <c r="M726" s="22" t="s">
        <v>1384</v>
      </c>
      <c r="N726" s="2" t="s">
        <v>1645</v>
      </c>
      <c r="O726" s="2" t="s">
        <v>1385</v>
      </c>
      <c r="P726" s="2" t="s">
        <v>63</v>
      </c>
      <c r="Q726" s="2" t="s">
        <v>64</v>
      </c>
      <c r="R726" s="2" t="s">
        <v>64</v>
      </c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2" t="s">
        <v>52</v>
      </c>
      <c r="AW726" s="2" t="s">
        <v>2050</v>
      </c>
      <c r="AX726" s="2" t="s">
        <v>52</v>
      </c>
      <c r="AY726" s="2" t="s">
        <v>52</v>
      </c>
      <c r="AZ726" s="2" t="s">
        <v>52</v>
      </c>
    </row>
    <row r="727" spans="1:52" ht="30" customHeight="1" x14ac:dyDescent="0.3">
      <c r="A727" s="22" t="s">
        <v>2025</v>
      </c>
      <c r="B727" s="22" t="s">
        <v>2026</v>
      </c>
      <c r="C727" s="22" t="s">
        <v>82</v>
      </c>
      <c r="D727" s="23">
        <v>1</v>
      </c>
      <c r="E727" s="25">
        <f>일위대가목록!E115</f>
        <v>0</v>
      </c>
      <c r="F727" s="28">
        <f>TRUNC(E727*D727,1)</f>
        <v>0</v>
      </c>
      <c r="G727" s="25">
        <f>일위대가목록!F115</f>
        <v>0</v>
      </c>
      <c r="H727" s="28">
        <f>TRUNC(G727*D727,1)</f>
        <v>0</v>
      </c>
      <c r="I727" s="25">
        <f>일위대가목록!G115</f>
        <v>0</v>
      </c>
      <c r="J727" s="28">
        <f>TRUNC(I727*D727,1)</f>
        <v>0</v>
      </c>
      <c r="K727" s="25">
        <f>TRUNC(E727+G727+I727,1)</f>
        <v>0</v>
      </c>
      <c r="L727" s="28">
        <f>TRUNC(F727+H727+J727,1)</f>
        <v>0</v>
      </c>
      <c r="M727" s="22" t="s">
        <v>2027</v>
      </c>
      <c r="N727" s="2" t="s">
        <v>1645</v>
      </c>
      <c r="O727" s="2" t="s">
        <v>2024</v>
      </c>
      <c r="P727" s="2" t="s">
        <v>63</v>
      </c>
      <c r="Q727" s="2" t="s">
        <v>64</v>
      </c>
      <c r="R727" s="2" t="s">
        <v>64</v>
      </c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2" t="s">
        <v>52</v>
      </c>
      <c r="AW727" s="2" t="s">
        <v>2051</v>
      </c>
      <c r="AX727" s="2" t="s">
        <v>52</v>
      </c>
      <c r="AY727" s="2" t="s">
        <v>52</v>
      </c>
      <c r="AZ727" s="2" t="s">
        <v>52</v>
      </c>
    </row>
    <row r="728" spans="1:52" ht="30" customHeight="1" x14ac:dyDescent="0.3">
      <c r="A728" s="22" t="s">
        <v>885</v>
      </c>
      <c r="B728" s="22" t="s">
        <v>52</v>
      </c>
      <c r="C728" s="22" t="s">
        <v>52</v>
      </c>
      <c r="D728" s="23"/>
      <c r="E728" s="25"/>
      <c r="F728" s="28">
        <f>TRUNC(SUMIF(N726:N727, N725, F726:F727),0)</f>
        <v>0</v>
      </c>
      <c r="G728" s="25"/>
      <c r="H728" s="28">
        <f>TRUNC(SUMIF(N726:N727, N725, H726:H727),0)</f>
        <v>0</v>
      </c>
      <c r="I728" s="25"/>
      <c r="J728" s="28">
        <f>TRUNC(SUMIF(N726:N727, N725, J726:J727),0)</f>
        <v>0</v>
      </c>
      <c r="K728" s="25"/>
      <c r="L728" s="28">
        <f>F728+H728+J728</f>
        <v>0</v>
      </c>
      <c r="M728" s="22" t="s">
        <v>52</v>
      </c>
      <c r="N728" s="2" t="s">
        <v>92</v>
      </c>
      <c r="O728" s="2" t="s">
        <v>92</v>
      </c>
      <c r="P728" s="2" t="s">
        <v>52</v>
      </c>
      <c r="Q728" s="2" t="s">
        <v>52</v>
      </c>
      <c r="R728" s="2" t="s">
        <v>52</v>
      </c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2" t="s">
        <v>52</v>
      </c>
      <c r="AW728" s="2" t="s">
        <v>52</v>
      </c>
      <c r="AX728" s="2" t="s">
        <v>52</v>
      </c>
      <c r="AY728" s="2" t="s">
        <v>52</v>
      </c>
      <c r="AZ728" s="2" t="s">
        <v>52</v>
      </c>
    </row>
    <row r="729" spans="1:52" ht="30" customHeight="1" x14ac:dyDescent="0.3">
      <c r="A729" s="23"/>
      <c r="B729" s="23"/>
      <c r="C729" s="23"/>
      <c r="D729" s="23"/>
      <c r="E729" s="25"/>
      <c r="F729" s="28"/>
      <c r="G729" s="25"/>
      <c r="H729" s="28"/>
      <c r="I729" s="25"/>
      <c r="J729" s="28"/>
      <c r="K729" s="25"/>
      <c r="L729" s="28"/>
      <c r="M729" s="23"/>
    </row>
    <row r="730" spans="1:52" ht="30" customHeight="1" x14ac:dyDescent="0.3">
      <c r="A730" s="19" t="s">
        <v>2052</v>
      </c>
      <c r="B730" s="20"/>
      <c r="C730" s="20"/>
      <c r="D730" s="20"/>
      <c r="E730" s="24"/>
      <c r="F730" s="27"/>
      <c r="G730" s="24"/>
      <c r="H730" s="27"/>
      <c r="I730" s="24"/>
      <c r="J730" s="27"/>
      <c r="K730" s="24"/>
      <c r="L730" s="27"/>
      <c r="M730" s="21"/>
      <c r="N730" s="1" t="s">
        <v>2053</v>
      </c>
    </row>
    <row r="731" spans="1:52" ht="30" customHeight="1" x14ac:dyDescent="0.3">
      <c r="A731" s="22" t="s">
        <v>2029</v>
      </c>
      <c r="B731" s="22" t="s">
        <v>880</v>
      </c>
      <c r="C731" s="22" t="s">
        <v>881</v>
      </c>
      <c r="D731" s="23">
        <v>0.02</v>
      </c>
      <c r="E731" s="25">
        <f>단가대비표!O173</f>
        <v>0</v>
      </c>
      <c r="F731" s="28">
        <f>TRUNC(E731*D731,1)</f>
        <v>0</v>
      </c>
      <c r="G731" s="25">
        <f>단가대비표!P173</f>
        <v>0</v>
      </c>
      <c r="H731" s="28">
        <f>TRUNC(G731*D731,1)</f>
        <v>0</v>
      </c>
      <c r="I731" s="25">
        <f>단가대비표!V173</f>
        <v>0</v>
      </c>
      <c r="J731" s="28">
        <f>TRUNC(I731*D731,1)</f>
        <v>0</v>
      </c>
      <c r="K731" s="25">
        <f t="shared" ref="K731:L735" si="116">TRUNC(E731+G731+I731,1)</f>
        <v>0</v>
      </c>
      <c r="L731" s="28">
        <f t="shared" si="116"/>
        <v>0</v>
      </c>
      <c r="M731" s="22" t="s">
        <v>2030</v>
      </c>
      <c r="N731" s="2" t="s">
        <v>2053</v>
      </c>
      <c r="O731" s="2" t="s">
        <v>2031</v>
      </c>
      <c r="P731" s="2" t="s">
        <v>64</v>
      </c>
      <c r="Q731" s="2" t="s">
        <v>64</v>
      </c>
      <c r="R731" s="2" t="s">
        <v>63</v>
      </c>
      <c r="S731" s="3"/>
      <c r="T731" s="3"/>
      <c r="U731" s="3"/>
      <c r="V731" s="3">
        <v>1</v>
      </c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2" t="s">
        <v>52</v>
      </c>
      <c r="AW731" s="2" t="s">
        <v>2058</v>
      </c>
      <c r="AX731" s="2" t="s">
        <v>52</v>
      </c>
      <c r="AY731" s="2" t="s">
        <v>52</v>
      </c>
      <c r="AZ731" s="2" t="s">
        <v>52</v>
      </c>
    </row>
    <row r="732" spans="1:52" ht="30" customHeight="1" x14ac:dyDescent="0.3">
      <c r="A732" s="22" t="s">
        <v>1053</v>
      </c>
      <c r="B732" s="22" t="s">
        <v>880</v>
      </c>
      <c r="C732" s="22" t="s">
        <v>881</v>
      </c>
      <c r="D732" s="23">
        <v>4.0000000000000001E-3</v>
      </c>
      <c r="E732" s="25">
        <f>단가대비표!O157</f>
        <v>0</v>
      </c>
      <c r="F732" s="28">
        <f>TRUNC(E732*D732,1)</f>
        <v>0</v>
      </c>
      <c r="G732" s="25">
        <f>단가대비표!P157</f>
        <v>0</v>
      </c>
      <c r="H732" s="28">
        <f>TRUNC(G732*D732,1)</f>
        <v>0</v>
      </c>
      <c r="I732" s="25">
        <f>단가대비표!V157</f>
        <v>0</v>
      </c>
      <c r="J732" s="28">
        <f>TRUNC(I732*D732,1)</f>
        <v>0</v>
      </c>
      <c r="K732" s="25">
        <f t="shared" si="116"/>
        <v>0</v>
      </c>
      <c r="L732" s="28">
        <f t="shared" si="116"/>
        <v>0</v>
      </c>
      <c r="M732" s="22" t="s">
        <v>1120</v>
      </c>
      <c r="N732" s="2" t="s">
        <v>2053</v>
      </c>
      <c r="O732" s="2" t="s">
        <v>1054</v>
      </c>
      <c r="P732" s="2" t="s">
        <v>64</v>
      </c>
      <c r="Q732" s="2" t="s">
        <v>64</v>
      </c>
      <c r="R732" s="2" t="s">
        <v>63</v>
      </c>
      <c r="S732" s="3"/>
      <c r="T732" s="3"/>
      <c r="U732" s="3"/>
      <c r="V732" s="3">
        <v>1</v>
      </c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2" t="s">
        <v>52</v>
      </c>
      <c r="AW732" s="2" t="s">
        <v>2059</v>
      </c>
      <c r="AX732" s="2" t="s">
        <v>52</v>
      </c>
      <c r="AY732" s="2" t="s">
        <v>52</v>
      </c>
      <c r="AZ732" s="2" t="s">
        <v>52</v>
      </c>
    </row>
    <row r="733" spans="1:52" ht="30" customHeight="1" x14ac:dyDescent="0.3">
      <c r="A733" s="22" t="s">
        <v>2029</v>
      </c>
      <c r="B733" s="22" t="s">
        <v>880</v>
      </c>
      <c r="C733" s="22" t="s">
        <v>881</v>
      </c>
      <c r="D733" s="23">
        <v>0.02</v>
      </c>
      <c r="E733" s="25">
        <f>단가대비표!O173</f>
        <v>0</v>
      </c>
      <c r="F733" s="28">
        <f>TRUNC(E733*D733,1)</f>
        <v>0</v>
      </c>
      <c r="G733" s="25">
        <f>단가대비표!P173</f>
        <v>0</v>
      </c>
      <c r="H733" s="28">
        <f>TRUNC(G733*D733,1)</f>
        <v>0</v>
      </c>
      <c r="I733" s="25">
        <f>단가대비표!V173</f>
        <v>0</v>
      </c>
      <c r="J733" s="28">
        <f>TRUNC(I733*D733,1)</f>
        <v>0</v>
      </c>
      <c r="K733" s="25">
        <f t="shared" si="116"/>
        <v>0</v>
      </c>
      <c r="L733" s="28">
        <f t="shared" si="116"/>
        <v>0</v>
      </c>
      <c r="M733" s="22" t="s">
        <v>2030</v>
      </c>
      <c r="N733" s="2" t="s">
        <v>2053</v>
      </c>
      <c r="O733" s="2" t="s">
        <v>2031</v>
      </c>
      <c r="P733" s="2" t="s">
        <v>64</v>
      </c>
      <c r="Q733" s="2" t="s">
        <v>64</v>
      </c>
      <c r="R733" s="2" t="s">
        <v>63</v>
      </c>
      <c r="S733" s="3"/>
      <c r="T733" s="3"/>
      <c r="U733" s="3"/>
      <c r="V733" s="3">
        <v>1</v>
      </c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2" t="s">
        <v>52</v>
      </c>
      <c r="AW733" s="2" t="s">
        <v>2058</v>
      </c>
      <c r="AX733" s="2" t="s">
        <v>52</v>
      </c>
      <c r="AY733" s="2" t="s">
        <v>52</v>
      </c>
      <c r="AZ733" s="2" t="s">
        <v>52</v>
      </c>
    </row>
    <row r="734" spans="1:52" ht="30" customHeight="1" x14ac:dyDescent="0.3">
      <c r="A734" s="22" t="s">
        <v>1053</v>
      </c>
      <c r="B734" s="22" t="s">
        <v>880</v>
      </c>
      <c r="C734" s="22" t="s">
        <v>881</v>
      </c>
      <c r="D734" s="23">
        <v>4.0000000000000001E-3</v>
      </c>
      <c r="E734" s="25">
        <f>단가대비표!O157</f>
        <v>0</v>
      </c>
      <c r="F734" s="28">
        <f>TRUNC(E734*D734,1)</f>
        <v>0</v>
      </c>
      <c r="G734" s="25">
        <f>단가대비표!P157</f>
        <v>0</v>
      </c>
      <c r="H734" s="28">
        <f>TRUNC(G734*D734,1)</f>
        <v>0</v>
      </c>
      <c r="I734" s="25">
        <f>단가대비표!V157</f>
        <v>0</v>
      </c>
      <c r="J734" s="28">
        <f>TRUNC(I734*D734,1)</f>
        <v>0</v>
      </c>
      <c r="K734" s="25">
        <f t="shared" si="116"/>
        <v>0</v>
      </c>
      <c r="L734" s="28">
        <f t="shared" si="116"/>
        <v>0</v>
      </c>
      <c r="M734" s="22" t="s">
        <v>1120</v>
      </c>
      <c r="N734" s="2" t="s">
        <v>2053</v>
      </c>
      <c r="O734" s="2" t="s">
        <v>1054</v>
      </c>
      <c r="P734" s="2" t="s">
        <v>64</v>
      </c>
      <c r="Q734" s="2" t="s">
        <v>64</v>
      </c>
      <c r="R734" s="2" t="s">
        <v>63</v>
      </c>
      <c r="S734" s="3"/>
      <c r="T734" s="3"/>
      <c r="U734" s="3"/>
      <c r="V734" s="3">
        <v>1</v>
      </c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2" t="s">
        <v>52</v>
      </c>
      <c r="AW734" s="2" t="s">
        <v>2059</v>
      </c>
      <c r="AX734" s="2" t="s">
        <v>52</v>
      </c>
      <c r="AY734" s="2" t="s">
        <v>52</v>
      </c>
      <c r="AZ734" s="2" t="s">
        <v>52</v>
      </c>
    </row>
    <row r="735" spans="1:52" ht="30" customHeight="1" x14ac:dyDescent="0.3">
      <c r="A735" s="22" t="s">
        <v>2034</v>
      </c>
      <c r="B735" s="22" t="s">
        <v>1267</v>
      </c>
      <c r="C735" s="22" t="s">
        <v>458</v>
      </c>
      <c r="D735" s="23">
        <v>1</v>
      </c>
      <c r="E735" s="25">
        <f>TRUNC(SUMIF(V731:V735, RIGHTB(O735, 1), H731:H735)*U735, 2)</f>
        <v>0</v>
      </c>
      <c r="F735" s="28">
        <f>TRUNC(E735*D735,1)</f>
        <v>0</v>
      </c>
      <c r="G735" s="25">
        <v>0</v>
      </c>
      <c r="H735" s="28">
        <f>TRUNC(G735*D735,1)</f>
        <v>0</v>
      </c>
      <c r="I735" s="25">
        <v>0</v>
      </c>
      <c r="J735" s="28">
        <f>TRUNC(I735*D735,1)</f>
        <v>0</v>
      </c>
      <c r="K735" s="25">
        <f t="shared" si="116"/>
        <v>0</v>
      </c>
      <c r="L735" s="28">
        <f t="shared" si="116"/>
        <v>0</v>
      </c>
      <c r="M735" s="22" t="s">
        <v>52</v>
      </c>
      <c r="N735" s="2" t="s">
        <v>2053</v>
      </c>
      <c r="O735" s="2" t="s">
        <v>877</v>
      </c>
      <c r="P735" s="2" t="s">
        <v>64</v>
      </c>
      <c r="Q735" s="2" t="s">
        <v>64</v>
      </c>
      <c r="R735" s="2" t="s">
        <v>64</v>
      </c>
      <c r="S735" s="3">
        <v>1</v>
      </c>
      <c r="T735" s="3">
        <v>0</v>
      </c>
      <c r="U735" s="3">
        <v>0.02</v>
      </c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2" t="s">
        <v>52</v>
      </c>
      <c r="AW735" s="2" t="s">
        <v>2060</v>
      </c>
      <c r="AX735" s="2" t="s">
        <v>52</v>
      </c>
      <c r="AY735" s="2" t="s">
        <v>52</v>
      </c>
      <c r="AZ735" s="2" t="s">
        <v>52</v>
      </c>
    </row>
    <row r="736" spans="1:52" ht="30" customHeight="1" x14ac:dyDescent="0.3">
      <c r="A736" s="22" t="s">
        <v>885</v>
      </c>
      <c r="B736" s="22" t="s">
        <v>52</v>
      </c>
      <c r="C736" s="22" t="s">
        <v>52</v>
      </c>
      <c r="D736" s="23"/>
      <c r="E736" s="25"/>
      <c r="F736" s="28">
        <f>TRUNC(SUMIF(N731:N735, N730, F731:F735),0)</f>
        <v>0</v>
      </c>
      <c r="G736" s="25"/>
      <c r="H736" s="28">
        <f>TRUNC(SUMIF(N731:N735, N730, H731:H735),0)</f>
        <v>0</v>
      </c>
      <c r="I736" s="25"/>
      <c r="J736" s="28">
        <f>TRUNC(SUMIF(N731:N735, N730, J731:J735),0)</f>
        <v>0</v>
      </c>
      <c r="K736" s="25"/>
      <c r="L736" s="28">
        <f>F736+H736+J736</f>
        <v>0</v>
      </c>
      <c r="M736" s="22" t="s">
        <v>52</v>
      </c>
      <c r="N736" s="2" t="s">
        <v>92</v>
      </c>
      <c r="O736" s="2" t="s">
        <v>92</v>
      </c>
      <c r="P736" s="2" t="s">
        <v>52</v>
      </c>
      <c r="Q736" s="2" t="s">
        <v>52</v>
      </c>
      <c r="R736" s="2" t="s">
        <v>52</v>
      </c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2" t="s">
        <v>52</v>
      </c>
      <c r="AW736" s="2" t="s">
        <v>52</v>
      </c>
      <c r="AX736" s="2" t="s">
        <v>52</v>
      </c>
      <c r="AY736" s="2" t="s">
        <v>52</v>
      </c>
      <c r="AZ736" s="2" t="s">
        <v>52</v>
      </c>
    </row>
    <row r="737" spans="1:52" ht="30" customHeight="1" x14ac:dyDescent="0.3">
      <c r="A737" s="23"/>
      <c r="B737" s="23"/>
      <c r="C737" s="23"/>
      <c r="D737" s="23"/>
      <c r="E737" s="25"/>
      <c r="F737" s="28"/>
      <c r="G737" s="25"/>
      <c r="H737" s="28"/>
      <c r="I737" s="25"/>
      <c r="J737" s="28"/>
      <c r="K737" s="25"/>
      <c r="L737" s="28"/>
      <c r="M737" s="23"/>
    </row>
    <row r="738" spans="1:52" ht="30" customHeight="1" x14ac:dyDescent="0.3">
      <c r="A738" s="19" t="s">
        <v>2061</v>
      </c>
      <c r="B738" s="20"/>
      <c r="C738" s="20"/>
      <c r="D738" s="20"/>
      <c r="E738" s="24"/>
      <c r="F738" s="27"/>
      <c r="G738" s="24"/>
      <c r="H738" s="27"/>
      <c r="I738" s="24"/>
      <c r="J738" s="27"/>
      <c r="K738" s="24"/>
      <c r="L738" s="27"/>
      <c r="M738" s="21"/>
      <c r="N738" s="1" t="s">
        <v>1390</v>
      </c>
    </row>
    <row r="739" spans="1:52" ht="30" customHeight="1" x14ac:dyDescent="0.3">
      <c r="A739" s="22" t="s">
        <v>2062</v>
      </c>
      <c r="B739" s="22" t="s">
        <v>2063</v>
      </c>
      <c r="C739" s="22" t="s">
        <v>871</v>
      </c>
      <c r="D739" s="23">
        <v>0.16600000000000001</v>
      </c>
      <c r="E739" s="25">
        <f>단가대비표!O128</f>
        <v>0</v>
      </c>
      <c r="F739" s="28">
        <f>TRUNC(E739*D739,1)</f>
        <v>0</v>
      </c>
      <c r="G739" s="25">
        <f>단가대비표!P128</f>
        <v>0</v>
      </c>
      <c r="H739" s="28">
        <f>TRUNC(G739*D739,1)</f>
        <v>0</v>
      </c>
      <c r="I739" s="25">
        <f>단가대비표!V128</f>
        <v>0</v>
      </c>
      <c r="J739" s="28">
        <f>TRUNC(I739*D739,1)</f>
        <v>0</v>
      </c>
      <c r="K739" s="25">
        <f>TRUNC(E739+G739+I739,1)</f>
        <v>0</v>
      </c>
      <c r="L739" s="28">
        <f>TRUNC(F739+H739+J739,1)</f>
        <v>0</v>
      </c>
      <c r="M739" s="22" t="s">
        <v>2064</v>
      </c>
      <c r="N739" s="2" t="s">
        <v>1390</v>
      </c>
      <c r="O739" s="2" t="s">
        <v>2065</v>
      </c>
      <c r="P739" s="2" t="s">
        <v>64</v>
      </c>
      <c r="Q739" s="2" t="s">
        <v>64</v>
      </c>
      <c r="R739" s="2" t="s">
        <v>63</v>
      </c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2" t="s">
        <v>52</v>
      </c>
      <c r="AW739" s="2" t="s">
        <v>2066</v>
      </c>
      <c r="AX739" s="2" t="s">
        <v>52</v>
      </c>
      <c r="AY739" s="2" t="s">
        <v>52</v>
      </c>
      <c r="AZ739" s="2" t="s">
        <v>52</v>
      </c>
    </row>
    <row r="740" spans="1:52" ht="30" customHeight="1" x14ac:dyDescent="0.3">
      <c r="A740" s="22" t="s">
        <v>2042</v>
      </c>
      <c r="B740" s="22" t="s">
        <v>2067</v>
      </c>
      <c r="C740" s="22" t="s">
        <v>871</v>
      </c>
      <c r="D740" s="23">
        <v>8.0000000000000002E-3</v>
      </c>
      <c r="E740" s="25">
        <f>단가대비표!O131</f>
        <v>0</v>
      </c>
      <c r="F740" s="28">
        <f>TRUNC(E740*D740,1)</f>
        <v>0</v>
      </c>
      <c r="G740" s="25">
        <f>단가대비표!P131</f>
        <v>0</v>
      </c>
      <c r="H740" s="28">
        <f>TRUNC(G740*D740,1)</f>
        <v>0</v>
      </c>
      <c r="I740" s="25">
        <f>단가대비표!V131</f>
        <v>0</v>
      </c>
      <c r="J740" s="28">
        <f>TRUNC(I740*D740,1)</f>
        <v>0</v>
      </c>
      <c r="K740" s="25">
        <f>TRUNC(E740+G740+I740,1)</f>
        <v>0</v>
      </c>
      <c r="L740" s="28">
        <f>TRUNC(F740+H740+J740,1)</f>
        <v>0</v>
      </c>
      <c r="M740" s="22" t="s">
        <v>2068</v>
      </c>
      <c r="N740" s="2" t="s">
        <v>1390</v>
      </c>
      <c r="O740" s="2" t="s">
        <v>2069</v>
      </c>
      <c r="P740" s="2" t="s">
        <v>64</v>
      </c>
      <c r="Q740" s="2" t="s">
        <v>64</v>
      </c>
      <c r="R740" s="2" t="s">
        <v>63</v>
      </c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2" t="s">
        <v>52</v>
      </c>
      <c r="AW740" s="2" t="s">
        <v>2070</v>
      </c>
      <c r="AX740" s="2" t="s">
        <v>52</v>
      </c>
      <c r="AY740" s="2" t="s">
        <v>52</v>
      </c>
      <c r="AZ740" s="2" t="s">
        <v>52</v>
      </c>
    </row>
    <row r="741" spans="1:52" ht="30" customHeight="1" x14ac:dyDescent="0.3">
      <c r="A741" s="22" t="s">
        <v>885</v>
      </c>
      <c r="B741" s="22" t="s">
        <v>52</v>
      </c>
      <c r="C741" s="22" t="s">
        <v>52</v>
      </c>
      <c r="D741" s="23"/>
      <c r="E741" s="25"/>
      <c r="F741" s="28">
        <f>TRUNC(SUMIF(N739:N740, N738, F739:F740),0)</f>
        <v>0</v>
      </c>
      <c r="G741" s="25"/>
      <c r="H741" s="28">
        <f>TRUNC(SUMIF(N739:N740, N738, H739:H740),0)</f>
        <v>0</v>
      </c>
      <c r="I741" s="25"/>
      <c r="J741" s="28">
        <f>TRUNC(SUMIF(N739:N740, N738, J739:J740),0)</f>
        <v>0</v>
      </c>
      <c r="K741" s="25"/>
      <c r="L741" s="28">
        <f>F741+H741+J741</f>
        <v>0</v>
      </c>
      <c r="M741" s="22" t="s">
        <v>52</v>
      </c>
      <c r="N741" s="2" t="s">
        <v>92</v>
      </c>
      <c r="O741" s="2" t="s">
        <v>92</v>
      </c>
      <c r="P741" s="2" t="s">
        <v>52</v>
      </c>
      <c r="Q741" s="2" t="s">
        <v>52</v>
      </c>
      <c r="R741" s="2" t="s">
        <v>52</v>
      </c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2" t="s">
        <v>52</v>
      </c>
      <c r="AW741" s="2" t="s">
        <v>52</v>
      </c>
      <c r="AX741" s="2" t="s">
        <v>52</v>
      </c>
      <c r="AY741" s="2" t="s">
        <v>52</v>
      </c>
      <c r="AZ741" s="2" t="s">
        <v>52</v>
      </c>
    </row>
    <row r="742" spans="1:52" ht="30" customHeight="1" x14ac:dyDescent="0.3">
      <c r="A742" s="23"/>
      <c r="B742" s="23"/>
      <c r="C742" s="23"/>
      <c r="D742" s="23"/>
      <c r="E742" s="25"/>
      <c r="F742" s="28"/>
      <c r="G742" s="25"/>
      <c r="H742" s="28"/>
      <c r="I742" s="25"/>
      <c r="J742" s="28"/>
      <c r="K742" s="25"/>
      <c r="L742" s="28"/>
      <c r="M742" s="23"/>
    </row>
    <row r="743" spans="1:52" ht="30" customHeight="1" x14ac:dyDescent="0.3">
      <c r="A743" s="19" t="s">
        <v>2071</v>
      </c>
      <c r="B743" s="20"/>
      <c r="C743" s="20"/>
      <c r="D743" s="20"/>
      <c r="E743" s="24"/>
      <c r="F743" s="27"/>
      <c r="G743" s="24"/>
      <c r="H743" s="27"/>
      <c r="I743" s="24"/>
      <c r="J743" s="27"/>
      <c r="K743" s="24"/>
      <c r="L743" s="27"/>
      <c r="M743" s="21"/>
      <c r="N743" s="1" t="s">
        <v>2072</v>
      </c>
    </row>
    <row r="744" spans="1:52" ht="30" customHeight="1" x14ac:dyDescent="0.3">
      <c r="A744" s="22" t="s">
        <v>2062</v>
      </c>
      <c r="B744" s="22" t="s">
        <v>2076</v>
      </c>
      <c r="C744" s="22" t="s">
        <v>871</v>
      </c>
      <c r="D744" s="23">
        <v>0.16600000000000001</v>
      </c>
      <c r="E744" s="25">
        <f>단가대비표!O129</f>
        <v>0</v>
      </c>
      <c r="F744" s="28">
        <f>TRUNC(E744*D744,1)</f>
        <v>0</v>
      </c>
      <c r="G744" s="25">
        <f>단가대비표!P129</f>
        <v>0</v>
      </c>
      <c r="H744" s="28">
        <f>TRUNC(G744*D744,1)</f>
        <v>0</v>
      </c>
      <c r="I744" s="25">
        <f>단가대비표!V129</f>
        <v>0</v>
      </c>
      <c r="J744" s="28">
        <f>TRUNC(I744*D744,1)</f>
        <v>0</v>
      </c>
      <c r="K744" s="25">
        <f>TRUNC(E744+G744+I744,1)</f>
        <v>0</v>
      </c>
      <c r="L744" s="28">
        <f>TRUNC(F744+H744+J744,1)</f>
        <v>0</v>
      </c>
      <c r="M744" s="22" t="s">
        <v>2077</v>
      </c>
      <c r="N744" s="2" t="s">
        <v>2072</v>
      </c>
      <c r="O744" s="2" t="s">
        <v>2078</v>
      </c>
      <c r="P744" s="2" t="s">
        <v>64</v>
      </c>
      <c r="Q744" s="2" t="s">
        <v>64</v>
      </c>
      <c r="R744" s="2" t="s">
        <v>63</v>
      </c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2" t="s">
        <v>52</v>
      </c>
      <c r="AW744" s="2" t="s">
        <v>2079</v>
      </c>
      <c r="AX744" s="2" t="s">
        <v>52</v>
      </c>
      <c r="AY744" s="2" t="s">
        <v>52</v>
      </c>
      <c r="AZ744" s="2" t="s">
        <v>52</v>
      </c>
    </row>
    <row r="745" spans="1:52" ht="30" customHeight="1" x14ac:dyDescent="0.3">
      <c r="A745" s="22" t="s">
        <v>2042</v>
      </c>
      <c r="B745" s="22" t="s">
        <v>2043</v>
      </c>
      <c r="C745" s="22" t="s">
        <v>871</v>
      </c>
      <c r="D745" s="23">
        <v>8.0000000000000002E-3</v>
      </c>
      <c r="E745" s="25">
        <f>단가대비표!O132</f>
        <v>0</v>
      </c>
      <c r="F745" s="28">
        <f>TRUNC(E745*D745,1)</f>
        <v>0</v>
      </c>
      <c r="G745" s="25">
        <f>단가대비표!P132</f>
        <v>0</v>
      </c>
      <c r="H745" s="28">
        <f>TRUNC(G745*D745,1)</f>
        <v>0</v>
      </c>
      <c r="I745" s="25">
        <f>단가대비표!V132</f>
        <v>0</v>
      </c>
      <c r="J745" s="28">
        <f>TRUNC(I745*D745,1)</f>
        <v>0</v>
      </c>
      <c r="K745" s="25">
        <f>TRUNC(E745+G745+I745,1)</f>
        <v>0</v>
      </c>
      <c r="L745" s="28">
        <f>TRUNC(F745+H745+J745,1)</f>
        <v>0</v>
      </c>
      <c r="M745" s="22" t="s">
        <v>2044</v>
      </c>
      <c r="N745" s="2" t="s">
        <v>2072</v>
      </c>
      <c r="O745" s="2" t="s">
        <v>2045</v>
      </c>
      <c r="P745" s="2" t="s">
        <v>64</v>
      </c>
      <c r="Q745" s="2" t="s">
        <v>64</v>
      </c>
      <c r="R745" s="2" t="s">
        <v>63</v>
      </c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2" t="s">
        <v>52</v>
      </c>
      <c r="AW745" s="2" t="s">
        <v>2080</v>
      </c>
      <c r="AX745" s="2" t="s">
        <v>52</v>
      </c>
      <c r="AY745" s="2" t="s">
        <v>52</v>
      </c>
      <c r="AZ745" s="2" t="s">
        <v>52</v>
      </c>
    </row>
    <row r="746" spans="1:52" ht="30" customHeight="1" x14ac:dyDescent="0.3">
      <c r="A746" s="22" t="s">
        <v>885</v>
      </c>
      <c r="B746" s="22" t="s">
        <v>52</v>
      </c>
      <c r="C746" s="22" t="s">
        <v>52</v>
      </c>
      <c r="D746" s="23"/>
      <c r="E746" s="25"/>
      <c r="F746" s="28">
        <f>TRUNC(SUMIF(N744:N745, N743, F744:F745),0)</f>
        <v>0</v>
      </c>
      <c r="G746" s="25"/>
      <c r="H746" s="28">
        <f>TRUNC(SUMIF(N744:N745, N743, H744:H745),0)</f>
        <v>0</v>
      </c>
      <c r="I746" s="25"/>
      <c r="J746" s="28">
        <f>TRUNC(SUMIF(N744:N745, N743, J744:J745),0)</f>
        <v>0</v>
      </c>
      <c r="K746" s="25"/>
      <c r="L746" s="28">
        <f>F746+H746+J746</f>
        <v>0</v>
      </c>
      <c r="M746" s="22" t="s">
        <v>52</v>
      </c>
      <c r="N746" s="2" t="s">
        <v>92</v>
      </c>
      <c r="O746" s="2" t="s">
        <v>92</v>
      </c>
      <c r="P746" s="2" t="s">
        <v>52</v>
      </c>
      <c r="Q746" s="2" t="s">
        <v>52</v>
      </c>
      <c r="R746" s="2" t="s">
        <v>52</v>
      </c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2" t="s">
        <v>52</v>
      </c>
      <c r="AW746" s="2" t="s">
        <v>52</v>
      </c>
      <c r="AX746" s="2" t="s">
        <v>52</v>
      </c>
      <c r="AY746" s="2" t="s">
        <v>52</v>
      </c>
      <c r="AZ746" s="2" t="s">
        <v>52</v>
      </c>
    </row>
    <row r="747" spans="1:52" ht="30" customHeight="1" x14ac:dyDescent="0.3">
      <c r="A747" s="23"/>
      <c r="B747" s="23"/>
      <c r="C747" s="23"/>
      <c r="D747" s="23"/>
      <c r="E747" s="25"/>
      <c r="F747" s="28"/>
      <c r="G747" s="25"/>
      <c r="H747" s="28"/>
      <c r="I747" s="25"/>
      <c r="J747" s="28"/>
      <c r="K747" s="25"/>
      <c r="L747" s="28"/>
      <c r="M747" s="23"/>
    </row>
    <row r="748" spans="1:52" ht="30" customHeight="1" x14ac:dyDescent="0.3">
      <c r="A748" s="19" t="s">
        <v>2081</v>
      </c>
      <c r="B748" s="20"/>
      <c r="C748" s="20"/>
      <c r="D748" s="20"/>
      <c r="E748" s="24"/>
      <c r="F748" s="27"/>
      <c r="G748" s="24"/>
      <c r="H748" s="27"/>
      <c r="I748" s="24"/>
      <c r="J748" s="27"/>
      <c r="K748" s="24"/>
      <c r="L748" s="27"/>
      <c r="M748" s="21"/>
      <c r="N748" s="1" t="s">
        <v>2082</v>
      </c>
    </row>
    <row r="749" spans="1:52" ht="30" customHeight="1" x14ac:dyDescent="0.3">
      <c r="A749" s="22" t="s">
        <v>2086</v>
      </c>
      <c r="B749" s="22" t="s">
        <v>2087</v>
      </c>
      <c r="C749" s="22" t="s">
        <v>871</v>
      </c>
      <c r="D749" s="23">
        <v>0.16600000000000001</v>
      </c>
      <c r="E749" s="25">
        <f>단가대비표!O125</f>
        <v>0</v>
      </c>
      <c r="F749" s="28">
        <f>TRUNC(E749*D749,1)</f>
        <v>0</v>
      </c>
      <c r="G749" s="25">
        <f>단가대비표!P125</f>
        <v>0</v>
      </c>
      <c r="H749" s="28">
        <f>TRUNC(G749*D749,1)</f>
        <v>0</v>
      </c>
      <c r="I749" s="25">
        <f>단가대비표!V125</f>
        <v>0</v>
      </c>
      <c r="J749" s="28">
        <f>TRUNC(I749*D749,1)</f>
        <v>0</v>
      </c>
      <c r="K749" s="25">
        <f t="shared" ref="K749:L751" si="117">TRUNC(E749+G749+I749,1)</f>
        <v>0</v>
      </c>
      <c r="L749" s="28">
        <f t="shared" si="117"/>
        <v>0</v>
      </c>
      <c r="M749" s="22" t="s">
        <v>2088</v>
      </c>
      <c r="N749" s="2" t="s">
        <v>2082</v>
      </c>
      <c r="O749" s="2" t="s">
        <v>2089</v>
      </c>
      <c r="P749" s="2" t="s">
        <v>64</v>
      </c>
      <c r="Q749" s="2" t="s">
        <v>64</v>
      </c>
      <c r="R749" s="2" t="s">
        <v>63</v>
      </c>
      <c r="S749" s="3"/>
      <c r="T749" s="3"/>
      <c r="U749" s="3"/>
      <c r="V749" s="3">
        <v>1</v>
      </c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2" t="s">
        <v>52</v>
      </c>
      <c r="AW749" s="2" t="s">
        <v>2090</v>
      </c>
      <c r="AX749" s="2" t="s">
        <v>52</v>
      </c>
      <c r="AY749" s="2" t="s">
        <v>52</v>
      </c>
      <c r="AZ749" s="2" t="s">
        <v>52</v>
      </c>
    </row>
    <row r="750" spans="1:52" ht="30" customHeight="1" x14ac:dyDescent="0.3">
      <c r="A750" s="22" t="s">
        <v>2042</v>
      </c>
      <c r="B750" s="22" t="s">
        <v>2043</v>
      </c>
      <c r="C750" s="22" t="s">
        <v>871</v>
      </c>
      <c r="D750" s="23">
        <v>8.0000000000000002E-3</v>
      </c>
      <c r="E750" s="25">
        <f>단가대비표!O132</f>
        <v>0</v>
      </c>
      <c r="F750" s="28">
        <f>TRUNC(E750*D750,1)</f>
        <v>0</v>
      </c>
      <c r="G750" s="25">
        <f>단가대비표!P132</f>
        <v>0</v>
      </c>
      <c r="H750" s="28">
        <f>TRUNC(G750*D750,1)</f>
        <v>0</v>
      </c>
      <c r="I750" s="25">
        <f>단가대비표!V132</f>
        <v>0</v>
      </c>
      <c r="J750" s="28">
        <f>TRUNC(I750*D750,1)</f>
        <v>0</v>
      </c>
      <c r="K750" s="25">
        <f t="shared" si="117"/>
        <v>0</v>
      </c>
      <c r="L750" s="28">
        <f t="shared" si="117"/>
        <v>0</v>
      </c>
      <c r="M750" s="22" t="s">
        <v>2044</v>
      </c>
      <c r="N750" s="2" t="s">
        <v>2082</v>
      </c>
      <c r="O750" s="2" t="s">
        <v>2045</v>
      </c>
      <c r="P750" s="2" t="s">
        <v>64</v>
      </c>
      <c r="Q750" s="2" t="s">
        <v>64</v>
      </c>
      <c r="R750" s="2" t="s">
        <v>63</v>
      </c>
      <c r="S750" s="3"/>
      <c r="T750" s="3"/>
      <c r="U750" s="3"/>
      <c r="V750" s="3">
        <v>1</v>
      </c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2" t="s">
        <v>52</v>
      </c>
      <c r="AW750" s="2" t="s">
        <v>2091</v>
      </c>
      <c r="AX750" s="2" t="s">
        <v>52</v>
      </c>
      <c r="AY750" s="2" t="s">
        <v>52</v>
      </c>
      <c r="AZ750" s="2" t="s">
        <v>52</v>
      </c>
    </row>
    <row r="751" spans="1:52" ht="30" customHeight="1" x14ac:dyDescent="0.3">
      <c r="A751" s="22" t="s">
        <v>875</v>
      </c>
      <c r="B751" s="22" t="s">
        <v>2092</v>
      </c>
      <c r="C751" s="22" t="s">
        <v>458</v>
      </c>
      <c r="D751" s="23">
        <v>1</v>
      </c>
      <c r="E751" s="25">
        <f>TRUNC(SUMIF(V749:V751, RIGHTB(O751, 1), F749:F751)*U751, 2)</f>
        <v>0</v>
      </c>
      <c r="F751" s="28">
        <f>TRUNC(E751*D751,1)</f>
        <v>0</v>
      </c>
      <c r="G751" s="25">
        <v>0</v>
      </c>
      <c r="H751" s="28">
        <f>TRUNC(G751*D751,1)</f>
        <v>0</v>
      </c>
      <c r="I751" s="25">
        <v>0</v>
      </c>
      <c r="J751" s="28">
        <f>TRUNC(I751*D751,1)</f>
        <v>0</v>
      </c>
      <c r="K751" s="25">
        <f t="shared" si="117"/>
        <v>0</v>
      </c>
      <c r="L751" s="28">
        <f t="shared" si="117"/>
        <v>0</v>
      </c>
      <c r="M751" s="22" t="s">
        <v>52</v>
      </c>
      <c r="N751" s="2" t="s">
        <v>2082</v>
      </c>
      <c r="O751" s="2" t="s">
        <v>877</v>
      </c>
      <c r="P751" s="2" t="s">
        <v>64</v>
      </c>
      <c r="Q751" s="2" t="s">
        <v>64</v>
      </c>
      <c r="R751" s="2" t="s">
        <v>64</v>
      </c>
      <c r="S751" s="3">
        <v>0</v>
      </c>
      <c r="T751" s="3">
        <v>0</v>
      </c>
      <c r="U751" s="3">
        <v>0.04</v>
      </c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2" t="s">
        <v>52</v>
      </c>
      <c r="AW751" s="2" t="s">
        <v>2093</v>
      </c>
      <c r="AX751" s="2" t="s">
        <v>52</v>
      </c>
      <c r="AY751" s="2" t="s">
        <v>52</v>
      </c>
      <c r="AZ751" s="2" t="s">
        <v>52</v>
      </c>
    </row>
    <row r="752" spans="1:52" ht="30" customHeight="1" x14ac:dyDescent="0.3">
      <c r="A752" s="22" t="s">
        <v>885</v>
      </c>
      <c r="B752" s="22" t="s">
        <v>52</v>
      </c>
      <c r="C752" s="22" t="s">
        <v>52</v>
      </c>
      <c r="D752" s="23"/>
      <c r="E752" s="25"/>
      <c r="F752" s="28">
        <f>TRUNC(SUMIF(N749:N751, N748, F749:F751),0)</f>
        <v>0</v>
      </c>
      <c r="G752" s="25"/>
      <c r="H752" s="28">
        <f>TRUNC(SUMIF(N749:N751, N748, H749:H751),0)</f>
        <v>0</v>
      </c>
      <c r="I752" s="25"/>
      <c r="J752" s="28">
        <f>TRUNC(SUMIF(N749:N751, N748, J749:J751),0)</f>
        <v>0</v>
      </c>
      <c r="K752" s="25"/>
      <c r="L752" s="28">
        <f>F752+H752+J752</f>
        <v>0</v>
      </c>
      <c r="M752" s="22" t="s">
        <v>52</v>
      </c>
      <c r="N752" s="2" t="s">
        <v>92</v>
      </c>
      <c r="O752" s="2" t="s">
        <v>92</v>
      </c>
      <c r="P752" s="2" t="s">
        <v>52</v>
      </c>
      <c r="Q752" s="2" t="s">
        <v>52</v>
      </c>
      <c r="R752" s="2" t="s">
        <v>52</v>
      </c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2" t="s">
        <v>52</v>
      </c>
      <c r="AW752" s="2" t="s">
        <v>52</v>
      </c>
      <c r="AX752" s="2" t="s">
        <v>52</v>
      </c>
      <c r="AY752" s="2" t="s">
        <v>52</v>
      </c>
      <c r="AZ752" s="2" t="s">
        <v>52</v>
      </c>
    </row>
    <row r="753" spans="1:52" ht="30" customHeight="1" x14ac:dyDescent="0.3">
      <c r="A753" s="23"/>
      <c r="B753" s="23"/>
      <c r="C753" s="23"/>
      <c r="D753" s="23"/>
      <c r="E753" s="25"/>
      <c r="F753" s="28"/>
      <c r="G753" s="25"/>
      <c r="H753" s="28"/>
      <c r="I753" s="25"/>
      <c r="J753" s="28"/>
      <c r="K753" s="25"/>
      <c r="L753" s="28"/>
      <c r="M753" s="23"/>
    </row>
    <row r="754" spans="1:52" ht="30" customHeight="1" x14ac:dyDescent="0.3">
      <c r="A754" s="19" t="s">
        <v>2094</v>
      </c>
      <c r="B754" s="20"/>
      <c r="C754" s="20"/>
      <c r="D754" s="20"/>
      <c r="E754" s="24"/>
      <c r="F754" s="27"/>
      <c r="G754" s="24"/>
      <c r="H754" s="27"/>
      <c r="I754" s="24"/>
      <c r="J754" s="27"/>
      <c r="K754" s="24"/>
      <c r="L754" s="27"/>
      <c r="M754" s="21"/>
      <c r="N754" s="1" t="s">
        <v>1379</v>
      </c>
    </row>
    <row r="755" spans="1:52" ht="30" customHeight="1" x14ac:dyDescent="0.3">
      <c r="A755" s="22" t="s">
        <v>2054</v>
      </c>
      <c r="B755" s="22" t="s">
        <v>2055</v>
      </c>
      <c r="C755" s="22" t="s">
        <v>82</v>
      </c>
      <c r="D755" s="23">
        <v>1</v>
      </c>
      <c r="E755" s="25">
        <f>일위대가목록!E119</f>
        <v>0</v>
      </c>
      <c r="F755" s="28">
        <f>TRUNC(E755*D755,1)</f>
        <v>0</v>
      </c>
      <c r="G755" s="25">
        <f>일위대가목록!F119</f>
        <v>0</v>
      </c>
      <c r="H755" s="28">
        <f>TRUNC(G755*D755,1)</f>
        <v>0</v>
      </c>
      <c r="I755" s="25">
        <f>일위대가목록!G119</f>
        <v>0</v>
      </c>
      <c r="J755" s="28">
        <f>TRUNC(I755*D755,1)</f>
        <v>0</v>
      </c>
      <c r="K755" s="25">
        <f>TRUNC(E755+G755+I755,1)</f>
        <v>0</v>
      </c>
      <c r="L755" s="28">
        <f>TRUNC(F755+H755+J755,1)</f>
        <v>0</v>
      </c>
      <c r="M755" s="22" t="s">
        <v>2056</v>
      </c>
      <c r="N755" s="2" t="s">
        <v>1379</v>
      </c>
      <c r="O755" s="2" t="s">
        <v>2053</v>
      </c>
      <c r="P755" s="2" t="s">
        <v>63</v>
      </c>
      <c r="Q755" s="2" t="s">
        <v>64</v>
      </c>
      <c r="R755" s="2" t="s">
        <v>64</v>
      </c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2" t="s">
        <v>52</v>
      </c>
      <c r="AW755" s="2" t="s">
        <v>2095</v>
      </c>
      <c r="AX755" s="2" t="s">
        <v>52</v>
      </c>
      <c r="AY755" s="2" t="s">
        <v>52</v>
      </c>
      <c r="AZ755" s="2" t="s">
        <v>52</v>
      </c>
    </row>
    <row r="756" spans="1:52" ht="30" customHeight="1" x14ac:dyDescent="0.3">
      <c r="A756" s="22" t="s">
        <v>885</v>
      </c>
      <c r="B756" s="22" t="s">
        <v>52</v>
      </c>
      <c r="C756" s="22" t="s">
        <v>52</v>
      </c>
      <c r="D756" s="23"/>
      <c r="E756" s="25"/>
      <c r="F756" s="28">
        <f>TRUNC(SUMIF(N755:N755, N754, F755:F755),0)</f>
        <v>0</v>
      </c>
      <c r="G756" s="25"/>
      <c r="H756" s="28">
        <f>TRUNC(SUMIF(N755:N755, N754, H755:H755),0)</f>
        <v>0</v>
      </c>
      <c r="I756" s="25"/>
      <c r="J756" s="28">
        <f>TRUNC(SUMIF(N755:N755, N754, J755:J755),0)</f>
        <v>0</v>
      </c>
      <c r="K756" s="25"/>
      <c r="L756" s="28">
        <f>F756+H756+J756</f>
        <v>0</v>
      </c>
      <c r="M756" s="22" t="s">
        <v>52</v>
      </c>
      <c r="N756" s="2" t="s">
        <v>92</v>
      </c>
      <c r="O756" s="2" t="s">
        <v>92</v>
      </c>
      <c r="P756" s="2" t="s">
        <v>52</v>
      </c>
      <c r="Q756" s="2" t="s">
        <v>52</v>
      </c>
      <c r="R756" s="2" t="s">
        <v>52</v>
      </c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2" t="s">
        <v>52</v>
      </c>
      <c r="AW756" s="2" t="s">
        <v>52</v>
      </c>
      <c r="AX756" s="2" t="s">
        <v>52</v>
      </c>
      <c r="AY756" s="2" t="s">
        <v>52</v>
      </c>
      <c r="AZ756" s="2" t="s">
        <v>52</v>
      </c>
    </row>
    <row r="757" spans="1:52" ht="30" customHeight="1" x14ac:dyDescent="0.3">
      <c r="A757" s="23"/>
      <c r="B757" s="23"/>
      <c r="C757" s="23"/>
      <c r="D757" s="23"/>
      <c r="E757" s="25"/>
      <c r="F757" s="28"/>
      <c r="G757" s="25"/>
      <c r="H757" s="28"/>
      <c r="I757" s="25"/>
      <c r="J757" s="28"/>
      <c r="K757" s="25"/>
      <c r="L757" s="28"/>
      <c r="M757" s="23"/>
    </row>
    <row r="758" spans="1:52" ht="30" customHeight="1" x14ac:dyDescent="0.3">
      <c r="A758" s="19" t="s">
        <v>2096</v>
      </c>
      <c r="B758" s="20"/>
      <c r="C758" s="20"/>
      <c r="D758" s="20"/>
      <c r="E758" s="24"/>
      <c r="F758" s="27"/>
      <c r="G758" s="24"/>
      <c r="H758" s="27"/>
      <c r="I758" s="24"/>
      <c r="J758" s="27"/>
      <c r="K758" s="24"/>
      <c r="L758" s="27"/>
      <c r="M758" s="21"/>
      <c r="N758" s="1" t="s">
        <v>2097</v>
      </c>
    </row>
    <row r="759" spans="1:52" ht="30" customHeight="1" x14ac:dyDescent="0.3">
      <c r="A759" s="22" t="s">
        <v>2073</v>
      </c>
      <c r="B759" s="22" t="s">
        <v>2074</v>
      </c>
      <c r="C759" s="22" t="s">
        <v>82</v>
      </c>
      <c r="D759" s="23">
        <v>1</v>
      </c>
      <c r="E759" s="25">
        <f>일위대가목록!E121</f>
        <v>0</v>
      </c>
      <c r="F759" s="28">
        <f>TRUNC(E759*D759,1)</f>
        <v>0</v>
      </c>
      <c r="G759" s="25">
        <f>일위대가목록!F121</f>
        <v>0</v>
      </c>
      <c r="H759" s="28">
        <f>TRUNC(G759*D759,1)</f>
        <v>0</v>
      </c>
      <c r="I759" s="25">
        <f>일위대가목록!G121</f>
        <v>0</v>
      </c>
      <c r="J759" s="28">
        <f>TRUNC(I759*D759,1)</f>
        <v>0</v>
      </c>
      <c r="K759" s="25">
        <f>TRUNC(E759+G759+I759,1)</f>
        <v>0</v>
      </c>
      <c r="L759" s="28">
        <f>TRUNC(F759+H759+J759,1)</f>
        <v>0</v>
      </c>
      <c r="M759" s="22" t="s">
        <v>2075</v>
      </c>
      <c r="N759" s="2" t="s">
        <v>2097</v>
      </c>
      <c r="O759" s="2" t="s">
        <v>2072</v>
      </c>
      <c r="P759" s="2" t="s">
        <v>63</v>
      </c>
      <c r="Q759" s="2" t="s">
        <v>64</v>
      </c>
      <c r="R759" s="2" t="s">
        <v>64</v>
      </c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2" t="s">
        <v>52</v>
      </c>
      <c r="AW759" s="2" t="s">
        <v>2100</v>
      </c>
      <c r="AX759" s="2" t="s">
        <v>52</v>
      </c>
      <c r="AY759" s="2" t="s">
        <v>52</v>
      </c>
      <c r="AZ759" s="2" t="s">
        <v>52</v>
      </c>
    </row>
    <row r="760" spans="1:52" ht="30" customHeight="1" x14ac:dyDescent="0.3">
      <c r="A760" s="22" t="s">
        <v>2054</v>
      </c>
      <c r="B760" s="22" t="s">
        <v>2055</v>
      </c>
      <c r="C760" s="22" t="s">
        <v>82</v>
      </c>
      <c r="D760" s="23">
        <v>1</v>
      </c>
      <c r="E760" s="25">
        <f>일위대가목록!E119</f>
        <v>0</v>
      </c>
      <c r="F760" s="28">
        <f>TRUNC(E760*D760,1)</f>
        <v>0</v>
      </c>
      <c r="G760" s="25">
        <f>일위대가목록!F119</f>
        <v>0</v>
      </c>
      <c r="H760" s="28">
        <f>TRUNC(G760*D760,1)</f>
        <v>0</v>
      </c>
      <c r="I760" s="25">
        <f>일위대가목록!G119</f>
        <v>0</v>
      </c>
      <c r="J760" s="28">
        <f>TRUNC(I760*D760,1)</f>
        <v>0</v>
      </c>
      <c r="K760" s="25">
        <f>TRUNC(E760+G760+I760,1)</f>
        <v>0</v>
      </c>
      <c r="L760" s="28">
        <f>TRUNC(F760+H760+J760,1)</f>
        <v>0</v>
      </c>
      <c r="M760" s="22" t="s">
        <v>2056</v>
      </c>
      <c r="N760" s="2" t="s">
        <v>2097</v>
      </c>
      <c r="O760" s="2" t="s">
        <v>2053</v>
      </c>
      <c r="P760" s="2" t="s">
        <v>63</v>
      </c>
      <c r="Q760" s="2" t="s">
        <v>64</v>
      </c>
      <c r="R760" s="2" t="s">
        <v>64</v>
      </c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2" t="s">
        <v>52</v>
      </c>
      <c r="AW760" s="2" t="s">
        <v>2101</v>
      </c>
      <c r="AX760" s="2" t="s">
        <v>52</v>
      </c>
      <c r="AY760" s="2" t="s">
        <v>52</v>
      </c>
      <c r="AZ760" s="2" t="s">
        <v>52</v>
      </c>
    </row>
    <row r="761" spans="1:52" ht="30" customHeight="1" x14ac:dyDescent="0.3">
      <c r="A761" s="22" t="s">
        <v>885</v>
      </c>
      <c r="B761" s="22" t="s">
        <v>52</v>
      </c>
      <c r="C761" s="22" t="s">
        <v>52</v>
      </c>
      <c r="D761" s="23"/>
      <c r="E761" s="25"/>
      <c r="F761" s="28">
        <f>TRUNC(SUMIF(N759:N760, N758, F759:F760),0)</f>
        <v>0</v>
      </c>
      <c r="G761" s="25"/>
      <c r="H761" s="28">
        <f>TRUNC(SUMIF(N759:N760, N758, H759:H760),0)</f>
        <v>0</v>
      </c>
      <c r="I761" s="25"/>
      <c r="J761" s="28">
        <f>TRUNC(SUMIF(N759:N760, N758, J759:J760),0)</f>
        <v>0</v>
      </c>
      <c r="K761" s="25"/>
      <c r="L761" s="28">
        <f>F761+H761+J761</f>
        <v>0</v>
      </c>
      <c r="M761" s="22" t="s">
        <v>52</v>
      </c>
      <c r="N761" s="2" t="s">
        <v>92</v>
      </c>
      <c r="O761" s="2" t="s">
        <v>92</v>
      </c>
      <c r="P761" s="2" t="s">
        <v>52</v>
      </c>
      <c r="Q761" s="2" t="s">
        <v>52</v>
      </c>
      <c r="R761" s="2" t="s">
        <v>52</v>
      </c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2" t="s">
        <v>52</v>
      </c>
      <c r="AW761" s="2" t="s">
        <v>52</v>
      </c>
      <c r="AX761" s="2" t="s">
        <v>52</v>
      </c>
      <c r="AY761" s="2" t="s">
        <v>52</v>
      </c>
      <c r="AZ761" s="2" t="s">
        <v>52</v>
      </c>
    </row>
    <row r="762" spans="1:52" ht="30" customHeight="1" x14ac:dyDescent="0.3">
      <c r="A762" s="23"/>
      <c r="B762" s="23"/>
      <c r="C762" s="23"/>
      <c r="D762" s="23"/>
      <c r="E762" s="25"/>
      <c r="F762" s="28"/>
      <c r="G762" s="25"/>
      <c r="H762" s="28"/>
      <c r="I762" s="25"/>
      <c r="J762" s="28"/>
      <c r="K762" s="25"/>
      <c r="L762" s="28"/>
      <c r="M762" s="23"/>
    </row>
    <row r="763" spans="1:52" ht="30" customHeight="1" x14ac:dyDescent="0.3">
      <c r="A763" s="19" t="s">
        <v>2102</v>
      </c>
      <c r="B763" s="20"/>
      <c r="C763" s="20"/>
      <c r="D763" s="20"/>
      <c r="E763" s="24"/>
      <c r="F763" s="27"/>
      <c r="G763" s="24"/>
      <c r="H763" s="27"/>
      <c r="I763" s="24"/>
      <c r="J763" s="27"/>
      <c r="K763" s="24"/>
      <c r="L763" s="27"/>
      <c r="M763" s="21"/>
      <c r="N763" s="1" t="s">
        <v>2103</v>
      </c>
    </row>
    <row r="764" spans="1:52" ht="30" customHeight="1" x14ac:dyDescent="0.3">
      <c r="A764" s="22" t="s">
        <v>2029</v>
      </c>
      <c r="B764" s="22" t="s">
        <v>880</v>
      </c>
      <c r="C764" s="22" t="s">
        <v>881</v>
      </c>
      <c r="D764" s="23">
        <v>1.2E-2</v>
      </c>
      <c r="E764" s="25">
        <f>단가대비표!O173</f>
        <v>0</v>
      </c>
      <c r="F764" s="28">
        <f>TRUNC(E764*D764,1)</f>
        <v>0</v>
      </c>
      <c r="G764" s="25">
        <f>단가대비표!P173</f>
        <v>0</v>
      </c>
      <c r="H764" s="28">
        <f>TRUNC(G764*D764,1)</f>
        <v>0</v>
      </c>
      <c r="I764" s="25">
        <f>단가대비표!V173</f>
        <v>0</v>
      </c>
      <c r="J764" s="28">
        <f>TRUNC(I764*D764,1)</f>
        <v>0</v>
      </c>
      <c r="K764" s="25">
        <f t="shared" ref="K764:L768" si="118">TRUNC(E764+G764+I764,1)</f>
        <v>0</v>
      </c>
      <c r="L764" s="28">
        <f t="shared" si="118"/>
        <v>0</v>
      </c>
      <c r="M764" s="22" t="s">
        <v>2030</v>
      </c>
      <c r="N764" s="2" t="s">
        <v>2103</v>
      </c>
      <c r="O764" s="2" t="s">
        <v>2031</v>
      </c>
      <c r="P764" s="2" t="s">
        <v>64</v>
      </c>
      <c r="Q764" s="2" t="s">
        <v>64</v>
      </c>
      <c r="R764" s="2" t="s">
        <v>63</v>
      </c>
      <c r="S764" s="3"/>
      <c r="T764" s="3"/>
      <c r="U764" s="3"/>
      <c r="V764" s="3">
        <v>1</v>
      </c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2" t="s">
        <v>52</v>
      </c>
      <c r="AW764" s="2" t="s">
        <v>2108</v>
      </c>
      <c r="AX764" s="2" t="s">
        <v>52</v>
      </c>
      <c r="AY764" s="2" t="s">
        <v>52</v>
      </c>
      <c r="AZ764" s="2" t="s">
        <v>52</v>
      </c>
    </row>
    <row r="765" spans="1:52" ht="30" customHeight="1" x14ac:dyDescent="0.3">
      <c r="A765" s="22" t="s">
        <v>1053</v>
      </c>
      <c r="B765" s="22" t="s">
        <v>880</v>
      </c>
      <c r="C765" s="22" t="s">
        <v>881</v>
      </c>
      <c r="D765" s="23">
        <v>2E-3</v>
      </c>
      <c r="E765" s="25">
        <f>단가대비표!O157</f>
        <v>0</v>
      </c>
      <c r="F765" s="28">
        <f>TRUNC(E765*D765,1)</f>
        <v>0</v>
      </c>
      <c r="G765" s="25">
        <f>단가대비표!P157</f>
        <v>0</v>
      </c>
      <c r="H765" s="28">
        <f>TRUNC(G765*D765,1)</f>
        <v>0</v>
      </c>
      <c r="I765" s="25">
        <f>단가대비표!V157</f>
        <v>0</v>
      </c>
      <c r="J765" s="28">
        <f>TRUNC(I765*D765,1)</f>
        <v>0</v>
      </c>
      <c r="K765" s="25">
        <f t="shared" si="118"/>
        <v>0</v>
      </c>
      <c r="L765" s="28">
        <f t="shared" si="118"/>
        <v>0</v>
      </c>
      <c r="M765" s="22" t="s">
        <v>1120</v>
      </c>
      <c r="N765" s="2" t="s">
        <v>2103</v>
      </c>
      <c r="O765" s="2" t="s">
        <v>1054</v>
      </c>
      <c r="P765" s="2" t="s">
        <v>64</v>
      </c>
      <c r="Q765" s="2" t="s">
        <v>64</v>
      </c>
      <c r="R765" s="2" t="s">
        <v>63</v>
      </c>
      <c r="S765" s="3"/>
      <c r="T765" s="3"/>
      <c r="U765" s="3"/>
      <c r="V765" s="3">
        <v>1</v>
      </c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2" t="s">
        <v>52</v>
      </c>
      <c r="AW765" s="2" t="s">
        <v>2109</v>
      </c>
      <c r="AX765" s="2" t="s">
        <v>52</v>
      </c>
      <c r="AY765" s="2" t="s">
        <v>52</v>
      </c>
      <c r="AZ765" s="2" t="s">
        <v>52</v>
      </c>
    </row>
    <row r="766" spans="1:52" ht="30" customHeight="1" x14ac:dyDescent="0.3">
      <c r="A766" s="22" t="s">
        <v>2029</v>
      </c>
      <c r="B766" s="22" t="s">
        <v>880</v>
      </c>
      <c r="C766" s="22" t="s">
        <v>881</v>
      </c>
      <c r="D766" s="23">
        <v>1.2E-2</v>
      </c>
      <c r="E766" s="25">
        <f>단가대비표!O173</f>
        <v>0</v>
      </c>
      <c r="F766" s="28">
        <f>TRUNC(E766*D766,1)</f>
        <v>0</v>
      </c>
      <c r="G766" s="25">
        <f>단가대비표!P173</f>
        <v>0</v>
      </c>
      <c r="H766" s="28">
        <f>TRUNC(G766*D766,1)</f>
        <v>0</v>
      </c>
      <c r="I766" s="25">
        <f>단가대비표!V173</f>
        <v>0</v>
      </c>
      <c r="J766" s="28">
        <f>TRUNC(I766*D766,1)</f>
        <v>0</v>
      </c>
      <c r="K766" s="25">
        <f t="shared" si="118"/>
        <v>0</v>
      </c>
      <c r="L766" s="28">
        <f t="shared" si="118"/>
        <v>0</v>
      </c>
      <c r="M766" s="22" t="s">
        <v>2030</v>
      </c>
      <c r="N766" s="2" t="s">
        <v>2103</v>
      </c>
      <c r="O766" s="2" t="s">
        <v>2031</v>
      </c>
      <c r="P766" s="2" t="s">
        <v>64</v>
      </c>
      <c r="Q766" s="2" t="s">
        <v>64</v>
      </c>
      <c r="R766" s="2" t="s">
        <v>63</v>
      </c>
      <c r="S766" s="3"/>
      <c r="T766" s="3"/>
      <c r="U766" s="3"/>
      <c r="V766" s="3">
        <v>1</v>
      </c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2" t="s">
        <v>52</v>
      </c>
      <c r="AW766" s="2" t="s">
        <v>2108</v>
      </c>
      <c r="AX766" s="2" t="s">
        <v>52</v>
      </c>
      <c r="AY766" s="2" t="s">
        <v>52</v>
      </c>
      <c r="AZ766" s="2" t="s">
        <v>52</v>
      </c>
    </row>
    <row r="767" spans="1:52" ht="30" customHeight="1" x14ac:dyDescent="0.3">
      <c r="A767" s="22" t="s">
        <v>1053</v>
      </c>
      <c r="B767" s="22" t="s">
        <v>880</v>
      </c>
      <c r="C767" s="22" t="s">
        <v>881</v>
      </c>
      <c r="D767" s="23">
        <v>2E-3</v>
      </c>
      <c r="E767" s="25">
        <f>단가대비표!O157</f>
        <v>0</v>
      </c>
      <c r="F767" s="28">
        <f>TRUNC(E767*D767,1)</f>
        <v>0</v>
      </c>
      <c r="G767" s="25">
        <f>단가대비표!P157</f>
        <v>0</v>
      </c>
      <c r="H767" s="28">
        <f>TRUNC(G767*D767,1)</f>
        <v>0</v>
      </c>
      <c r="I767" s="25">
        <f>단가대비표!V157</f>
        <v>0</v>
      </c>
      <c r="J767" s="28">
        <f>TRUNC(I767*D767,1)</f>
        <v>0</v>
      </c>
      <c r="K767" s="25">
        <f t="shared" si="118"/>
        <v>0</v>
      </c>
      <c r="L767" s="28">
        <f t="shared" si="118"/>
        <v>0</v>
      </c>
      <c r="M767" s="22" t="s">
        <v>1120</v>
      </c>
      <c r="N767" s="2" t="s">
        <v>2103</v>
      </c>
      <c r="O767" s="2" t="s">
        <v>1054</v>
      </c>
      <c r="P767" s="2" t="s">
        <v>64</v>
      </c>
      <c r="Q767" s="2" t="s">
        <v>64</v>
      </c>
      <c r="R767" s="2" t="s">
        <v>63</v>
      </c>
      <c r="S767" s="3"/>
      <c r="T767" s="3"/>
      <c r="U767" s="3"/>
      <c r="V767" s="3">
        <v>1</v>
      </c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2" t="s">
        <v>52</v>
      </c>
      <c r="AW767" s="2" t="s">
        <v>2109</v>
      </c>
      <c r="AX767" s="2" t="s">
        <v>52</v>
      </c>
      <c r="AY767" s="2" t="s">
        <v>52</v>
      </c>
      <c r="AZ767" s="2" t="s">
        <v>52</v>
      </c>
    </row>
    <row r="768" spans="1:52" ht="30" customHeight="1" x14ac:dyDescent="0.3">
      <c r="A768" s="22" t="s">
        <v>2034</v>
      </c>
      <c r="B768" s="22" t="s">
        <v>1267</v>
      </c>
      <c r="C768" s="22" t="s">
        <v>458</v>
      </c>
      <c r="D768" s="23">
        <v>1</v>
      </c>
      <c r="E768" s="25">
        <f>TRUNC(SUMIF(V764:V768, RIGHTB(O768, 1), H764:H768)*U768, 2)</f>
        <v>0</v>
      </c>
      <c r="F768" s="28">
        <f>TRUNC(E768*D768,1)</f>
        <v>0</v>
      </c>
      <c r="G768" s="25">
        <v>0</v>
      </c>
      <c r="H768" s="28">
        <f>TRUNC(G768*D768,1)</f>
        <v>0</v>
      </c>
      <c r="I768" s="25">
        <v>0</v>
      </c>
      <c r="J768" s="28">
        <f>TRUNC(I768*D768,1)</f>
        <v>0</v>
      </c>
      <c r="K768" s="25">
        <f t="shared" si="118"/>
        <v>0</v>
      </c>
      <c r="L768" s="28">
        <f t="shared" si="118"/>
        <v>0</v>
      </c>
      <c r="M768" s="22" t="s">
        <v>52</v>
      </c>
      <c r="N768" s="2" t="s">
        <v>2103</v>
      </c>
      <c r="O768" s="2" t="s">
        <v>877</v>
      </c>
      <c r="P768" s="2" t="s">
        <v>64</v>
      </c>
      <c r="Q768" s="2" t="s">
        <v>64</v>
      </c>
      <c r="R768" s="2" t="s">
        <v>64</v>
      </c>
      <c r="S768" s="3">
        <v>1</v>
      </c>
      <c r="T768" s="3">
        <v>0</v>
      </c>
      <c r="U768" s="3">
        <v>0.02</v>
      </c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2" t="s">
        <v>52</v>
      </c>
      <c r="AW768" s="2" t="s">
        <v>2110</v>
      </c>
      <c r="AX768" s="2" t="s">
        <v>52</v>
      </c>
      <c r="AY768" s="2" t="s">
        <v>52</v>
      </c>
      <c r="AZ768" s="2" t="s">
        <v>52</v>
      </c>
    </row>
    <row r="769" spans="1:52" ht="30" customHeight="1" x14ac:dyDescent="0.3">
      <c r="A769" s="22" t="s">
        <v>885</v>
      </c>
      <c r="B769" s="22" t="s">
        <v>52</v>
      </c>
      <c r="C769" s="22" t="s">
        <v>52</v>
      </c>
      <c r="D769" s="23"/>
      <c r="E769" s="25"/>
      <c r="F769" s="28">
        <f>TRUNC(SUMIF(N764:N768, N763, F764:F768),0)</f>
        <v>0</v>
      </c>
      <c r="G769" s="25"/>
      <c r="H769" s="28">
        <f>TRUNC(SUMIF(N764:N768, N763, H764:H768),0)</f>
        <v>0</v>
      </c>
      <c r="I769" s="25"/>
      <c r="J769" s="28">
        <f>TRUNC(SUMIF(N764:N768, N763, J764:J768),0)</f>
        <v>0</v>
      </c>
      <c r="K769" s="25"/>
      <c r="L769" s="28">
        <f>F769+H769+J769</f>
        <v>0</v>
      </c>
      <c r="M769" s="22" t="s">
        <v>52</v>
      </c>
      <c r="N769" s="2" t="s">
        <v>92</v>
      </c>
      <c r="O769" s="2" t="s">
        <v>92</v>
      </c>
      <c r="P769" s="2" t="s">
        <v>52</v>
      </c>
      <c r="Q769" s="2" t="s">
        <v>52</v>
      </c>
      <c r="R769" s="2" t="s">
        <v>52</v>
      </c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2" t="s">
        <v>52</v>
      </c>
      <c r="AW769" s="2" t="s">
        <v>52</v>
      </c>
      <c r="AX769" s="2" t="s">
        <v>52</v>
      </c>
      <c r="AY769" s="2" t="s">
        <v>52</v>
      </c>
      <c r="AZ769" s="2" t="s">
        <v>52</v>
      </c>
    </row>
    <row r="770" spans="1:52" ht="30" customHeight="1" x14ac:dyDescent="0.3">
      <c r="A770" s="23"/>
      <c r="B770" s="23"/>
      <c r="C770" s="23"/>
      <c r="D770" s="23"/>
      <c r="E770" s="25"/>
      <c r="F770" s="28"/>
      <c r="G770" s="25"/>
      <c r="H770" s="28"/>
      <c r="I770" s="25"/>
      <c r="J770" s="28"/>
      <c r="K770" s="25"/>
      <c r="L770" s="28"/>
      <c r="M770" s="23"/>
    </row>
    <row r="771" spans="1:52" ht="30" customHeight="1" x14ac:dyDescent="0.3">
      <c r="A771" s="19" t="s">
        <v>2111</v>
      </c>
      <c r="B771" s="20"/>
      <c r="C771" s="20"/>
      <c r="D771" s="20"/>
      <c r="E771" s="24"/>
      <c r="F771" s="27"/>
      <c r="G771" s="24"/>
      <c r="H771" s="27"/>
      <c r="I771" s="24"/>
      <c r="J771" s="27"/>
      <c r="K771" s="24"/>
      <c r="L771" s="27"/>
      <c r="M771" s="21"/>
      <c r="N771" s="1" t="s">
        <v>2112</v>
      </c>
    </row>
    <row r="772" spans="1:52" ht="30" customHeight="1" x14ac:dyDescent="0.3">
      <c r="A772" s="22" t="s">
        <v>2116</v>
      </c>
      <c r="B772" s="22" t="s">
        <v>2117</v>
      </c>
      <c r="C772" s="22" t="s">
        <v>871</v>
      </c>
      <c r="D772" s="23">
        <v>0.19700000000000001</v>
      </c>
      <c r="E772" s="25">
        <f>단가대비표!O126</f>
        <v>0</v>
      </c>
      <c r="F772" s="28">
        <f>TRUNC(E772*D772,1)</f>
        <v>0</v>
      </c>
      <c r="G772" s="25">
        <f>단가대비표!P126</f>
        <v>0</v>
      </c>
      <c r="H772" s="28">
        <f>TRUNC(G772*D772,1)</f>
        <v>0</v>
      </c>
      <c r="I772" s="25">
        <f>단가대비표!V126</f>
        <v>0</v>
      </c>
      <c r="J772" s="28">
        <f>TRUNC(I772*D772,1)</f>
        <v>0</v>
      </c>
      <c r="K772" s="25">
        <f>TRUNC(E772+G772+I772,1)</f>
        <v>0</v>
      </c>
      <c r="L772" s="28">
        <f>TRUNC(F772+H772+J772,1)</f>
        <v>0</v>
      </c>
      <c r="M772" s="22" t="s">
        <v>2118</v>
      </c>
      <c r="N772" s="2" t="s">
        <v>2112</v>
      </c>
      <c r="O772" s="2" t="s">
        <v>2119</v>
      </c>
      <c r="P772" s="2" t="s">
        <v>64</v>
      </c>
      <c r="Q772" s="2" t="s">
        <v>64</v>
      </c>
      <c r="R772" s="2" t="s">
        <v>63</v>
      </c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2" t="s">
        <v>52</v>
      </c>
      <c r="AW772" s="2" t="s">
        <v>2120</v>
      </c>
      <c r="AX772" s="2" t="s">
        <v>52</v>
      </c>
      <c r="AY772" s="2" t="s">
        <v>52</v>
      </c>
      <c r="AZ772" s="2" t="s">
        <v>52</v>
      </c>
    </row>
    <row r="773" spans="1:52" ht="30" customHeight="1" x14ac:dyDescent="0.3">
      <c r="A773" s="22" t="s">
        <v>885</v>
      </c>
      <c r="B773" s="22" t="s">
        <v>52</v>
      </c>
      <c r="C773" s="22" t="s">
        <v>52</v>
      </c>
      <c r="D773" s="23"/>
      <c r="E773" s="25"/>
      <c r="F773" s="28">
        <f>TRUNC(SUMIF(N772:N772, N771, F772:F772),0)</f>
        <v>0</v>
      </c>
      <c r="G773" s="25"/>
      <c r="H773" s="28">
        <f>TRUNC(SUMIF(N772:N772, N771, H772:H772),0)</f>
        <v>0</v>
      </c>
      <c r="I773" s="25"/>
      <c r="J773" s="28">
        <f>TRUNC(SUMIF(N772:N772, N771, J772:J772),0)</f>
        <v>0</v>
      </c>
      <c r="K773" s="25"/>
      <c r="L773" s="28">
        <f>F773+H773+J773</f>
        <v>0</v>
      </c>
      <c r="M773" s="22" t="s">
        <v>52</v>
      </c>
      <c r="N773" s="2" t="s">
        <v>92</v>
      </c>
      <c r="O773" s="2" t="s">
        <v>92</v>
      </c>
      <c r="P773" s="2" t="s">
        <v>52</v>
      </c>
      <c r="Q773" s="2" t="s">
        <v>52</v>
      </c>
      <c r="R773" s="2" t="s">
        <v>52</v>
      </c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2" t="s">
        <v>52</v>
      </c>
      <c r="AW773" s="2" t="s">
        <v>52</v>
      </c>
      <c r="AX773" s="2" t="s">
        <v>52</v>
      </c>
      <c r="AY773" s="2" t="s">
        <v>52</v>
      </c>
      <c r="AZ773" s="2" t="s">
        <v>52</v>
      </c>
    </row>
    <row r="774" spans="1:52" ht="30" customHeight="1" x14ac:dyDescent="0.3">
      <c r="A774" s="23"/>
      <c r="B774" s="23"/>
      <c r="C774" s="23"/>
      <c r="D774" s="23"/>
      <c r="E774" s="25"/>
      <c r="F774" s="28"/>
      <c r="G774" s="25"/>
      <c r="H774" s="28"/>
      <c r="I774" s="25"/>
      <c r="J774" s="28"/>
      <c r="K774" s="25"/>
      <c r="L774" s="28"/>
      <c r="M774" s="23"/>
    </row>
    <row r="775" spans="1:52" ht="30" customHeight="1" x14ac:dyDescent="0.3">
      <c r="A775" s="19" t="s">
        <v>2121</v>
      </c>
      <c r="B775" s="20"/>
      <c r="C775" s="20"/>
      <c r="D775" s="20"/>
      <c r="E775" s="24"/>
      <c r="F775" s="27"/>
      <c r="G775" s="24"/>
      <c r="H775" s="27"/>
      <c r="I775" s="24"/>
      <c r="J775" s="27"/>
      <c r="K775" s="24"/>
      <c r="L775" s="27"/>
      <c r="M775" s="21"/>
      <c r="N775" s="1" t="s">
        <v>2122</v>
      </c>
    </row>
    <row r="776" spans="1:52" ht="30" customHeight="1" x14ac:dyDescent="0.3">
      <c r="A776" s="22" t="s">
        <v>2029</v>
      </c>
      <c r="B776" s="22" t="s">
        <v>880</v>
      </c>
      <c r="C776" s="22" t="s">
        <v>881</v>
      </c>
      <c r="D776" s="23">
        <v>1.2E-2</v>
      </c>
      <c r="E776" s="25">
        <f>단가대비표!O173</f>
        <v>0</v>
      </c>
      <c r="F776" s="28">
        <f t="shared" ref="F776:F781" si="119">TRUNC(E776*D776,1)</f>
        <v>0</v>
      </c>
      <c r="G776" s="25">
        <f>단가대비표!P173</f>
        <v>0</v>
      </c>
      <c r="H776" s="28">
        <f t="shared" ref="H776:H781" si="120">TRUNC(G776*D776,1)</f>
        <v>0</v>
      </c>
      <c r="I776" s="25">
        <f>단가대비표!V173</f>
        <v>0</v>
      </c>
      <c r="J776" s="28">
        <f t="shared" ref="J776:J781" si="121">TRUNC(I776*D776,1)</f>
        <v>0</v>
      </c>
      <c r="K776" s="25">
        <f t="shared" ref="K776:L781" si="122">TRUNC(E776+G776+I776,1)</f>
        <v>0</v>
      </c>
      <c r="L776" s="28">
        <f t="shared" si="122"/>
        <v>0</v>
      </c>
      <c r="M776" s="22" t="s">
        <v>2030</v>
      </c>
      <c r="N776" s="2" t="s">
        <v>2122</v>
      </c>
      <c r="O776" s="2" t="s">
        <v>2031</v>
      </c>
      <c r="P776" s="2" t="s">
        <v>64</v>
      </c>
      <c r="Q776" s="2" t="s">
        <v>64</v>
      </c>
      <c r="R776" s="2" t="s">
        <v>63</v>
      </c>
      <c r="S776" s="3"/>
      <c r="T776" s="3"/>
      <c r="U776" s="3"/>
      <c r="V776" s="3">
        <v>1</v>
      </c>
      <c r="W776" s="3">
        <v>2</v>
      </c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2" t="s">
        <v>52</v>
      </c>
      <c r="AW776" s="2" t="s">
        <v>2125</v>
      </c>
      <c r="AX776" s="2" t="s">
        <v>52</v>
      </c>
      <c r="AY776" s="2" t="s">
        <v>52</v>
      </c>
      <c r="AZ776" s="2" t="s">
        <v>52</v>
      </c>
    </row>
    <row r="777" spans="1:52" ht="30" customHeight="1" x14ac:dyDescent="0.3">
      <c r="A777" s="22" t="s">
        <v>1053</v>
      </c>
      <c r="B777" s="22" t="s">
        <v>880</v>
      </c>
      <c r="C777" s="22" t="s">
        <v>881</v>
      </c>
      <c r="D777" s="23">
        <v>2E-3</v>
      </c>
      <c r="E777" s="25">
        <f>단가대비표!O157</f>
        <v>0</v>
      </c>
      <c r="F777" s="28">
        <f t="shared" si="119"/>
        <v>0</v>
      </c>
      <c r="G777" s="25">
        <f>단가대비표!P157</f>
        <v>0</v>
      </c>
      <c r="H777" s="28">
        <f t="shared" si="120"/>
        <v>0</v>
      </c>
      <c r="I777" s="25">
        <f>단가대비표!V157</f>
        <v>0</v>
      </c>
      <c r="J777" s="28">
        <f t="shared" si="121"/>
        <v>0</v>
      </c>
      <c r="K777" s="25">
        <f t="shared" si="122"/>
        <v>0</v>
      </c>
      <c r="L777" s="28">
        <f t="shared" si="122"/>
        <v>0</v>
      </c>
      <c r="M777" s="22" t="s">
        <v>1120</v>
      </c>
      <c r="N777" s="2" t="s">
        <v>2122</v>
      </c>
      <c r="O777" s="2" t="s">
        <v>1054</v>
      </c>
      <c r="P777" s="2" t="s">
        <v>64</v>
      </c>
      <c r="Q777" s="2" t="s">
        <v>64</v>
      </c>
      <c r="R777" s="2" t="s">
        <v>63</v>
      </c>
      <c r="S777" s="3"/>
      <c r="T777" s="3"/>
      <c r="U777" s="3"/>
      <c r="V777" s="3">
        <v>1</v>
      </c>
      <c r="W777" s="3">
        <v>2</v>
      </c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2" t="s">
        <v>52</v>
      </c>
      <c r="AW777" s="2" t="s">
        <v>2126</v>
      </c>
      <c r="AX777" s="2" t="s">
        <v>52</v>
      </c>
      <c r="AY777" s="2" t="s">
        <v>52</v>
      </c>
      <c r="AZ777" s="2" t="s">
        <v>52</v>
      </c>
    </row>
    <row r="778" spans="1:52" ht="30" customHeight="1" x14ac:dyDescent="0.3">
      <c r="A778" s="22" t="s">
        <v>2029</v>
      </c>
      <c r="B778" s="22" t="s">
        <v>880</v>
      </c>
      <c r="C778" s="22" t="s">
        <v>881</v>
      </c>
      <c r="D778" s="23">
        <v>1.2E-2</v>
      </c>
      <c r="E778" s="25">
        <f>단가대비표!O173</f>
        <v>0</v>
      </c>
      <c r="F778" s="28">
        <f t="shared" si="119"/>
        <v>0</v>
      </c>
      <c r="G778" s="25">
        <f>단가대비표!P173</f>
        <v>0</v>
      </c>
      <c r="H778" s="28">
        <f t="shared" si="120"/>
        <v>0</v>
      </c>
      <c r="I778" s="25">
        <f>단가대비표!V173</f>
        <v>0</v>
      </c>
      <c r="J778" s="28">
        <f t="shared" si="121"/>
        <v>0</v>
      </c>
      <c r="K778" s="25">
        <f t="shared" si="122"/>
        <v>0</v>
      </c>
      <c r="L778" s="28">
        <f t="shared" si="122"/>
        <v>0</v>
      </c>
      <c r="M778" s="22" t="s">
        <v>2030</v>
      </c>
      <c r="N778" s="2" t="s">
        <v>2122</v>
      </c>
      <c r="O778" s="2" t="s">
        <v>2031</v>
      </c>
      <c r="P778" s="2" t="s">
        <v>64</v>
      </c>
      <c r="Q778" s="2" t="s">
        <v>64</v>
      </c>
      <c r="R778" s="2" t="s">
        <v>63</v>
      </c>
      <c r="S778" s="3"/>
      <c r="T778" s="3"/>
      <c r="U778" s="3"/>
      <c r="V778" s="3">
        <v>1</v>
      </c>
      <c r="W778" s="3">
        <v>2</v>
      </c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2" t="s">
        <v>52</v>
      </c>
      <c r="AW778" s="2" t="s">
        <v>2125</v>
      </c>
      <c r="AX778" s="2" t="s">
        <v>52</v>
      </c>
      <c r="AY778" s="2" t="s">
        <v>52</v>
      </c>
      <c r="AZ778" s="2" t="s">
        <v>52</v>
      </c>
    </row>
    <row r="779" spans="1:52" ht="30" customHeight="1" x14ac:dyDescent="0.3">
      <c r="A779" s="22" t="s">
        <v>1053</v>
      </c>
      <c r="B779" s="22" t="s">
        <v>880</v>
      </c>
      <c r="C779" s="22" t="s">
        <v>881</v>
      </c>
      <c r="D779" s="23">
        <v>2E-3</v>
      </c>
      <c r="E779" s="25">
        <f>단가대비표!O157</f>
        <v>0</v>
      </c>
      <c r="F779" s="28">
        <f t="shared" si="119"/>
        <v>0</v>
      </c>
      <c r="G779" s="25">
        <f>단가대비표!P157</f>
        <v>0</v>
      </c>
      <c r="H779" s="28">
        <f t="shared" si="120"/>
        <v>0</v>
      </c>
      <c r="I779" s="25">
        <f>단가대비표!V157</f>
        <v>0</v>
      </c>
      <c r="J779" s="28">
        <f t="shared" si="121"/>
        <v>0</v>
      </c>
      <c r="K779" s="25">
        <f t="shared" si="122"/>
        <v>0</v>
      </c>
      <c r="L779" s="28">
        <f t="shared" si="122"/>
        <v>0</v>
      </c>
      <c r="M779" s="22" t="s">
        <v>1120</v>
      </c>
      <c r="N779" s="2" t="s">
        <v>2122</v>
      </c>
      <c r="O779" s="2" t="s">
        <v>1054</v>
      </c>
      <c r="P779" s="2" t="s">
        <v>64</v>
      </c>
      <c r="Q779" s="2" t="s">
        <v>64</v>
      </c>
      <c r="R779" s="2" t="s">
        <v>63</v>
      </c>
      <c r="S779" s="3"/>
      <c r="T779" s="3"/>
      <c r="U779" s="3"/>
      <c r="V779" s="3">
        <v>1</v>
      </c>
      <c r="W779" s="3">
        <v>2</v>
      </c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2" t="s">
        <v>52</v>
      </c>
      <c r="AW779" s="2" t="s">
        <v>2126</v>
      </c>
      <c r="AX779" s="2" t="s">
        <v>52</v>
      </c>
      <c r="AY779" s="2" t="s">
        <v>52</v>
      </c>
      <c r="AZ779" s="2" t="s">
        <v>52</v>
      </c>
    </row>
    <row r="780" spans="1:52" ht="30" customHeight="1" x14ac:dyDescent="0.3">
      <c r="A780" s="22" t="s">
        <v>2034</v>
      </c>
      <c r="B780" s="22" t="s">
        <v>1267</v>
      </c>
      <c r="C780" s="22" t="s">
        <v>458</v>
      </c>
      <c r="D780" s="23">
        <v>1</v>
      </c>
      <c r="E780" s="25">
        <f>TRUNC(SUMIF(V776:V781, RIGHTB(O780, 1), H776:H781)*U780, 2)</f>
        <v>0</v>
      </c>
      <c r="F780" s="28">
        <f t="shared" si="119"/>
        <v>0</v>
      </c>
      <c r="G780" s="25">
        <v>0</v>
      </c>
      <c r="H780" s="28">
        <f t="shared" si="120"/>
        <v>0</v>
      </c>
      <c r="I780" s="25">
        <v>0</v>
      </c>
      <c r="J780" s="28">
        <f t="shared" si="121"/>
        <v>0</v>
      </c>
      <c r="K780" s="25">
        <f t="shared" si="122"/>
        <v>0</v>
      </c>
      <c r="L780" s="28">
        <f t="shared" si="122"/>
        <v>0</v>
      </c>
      <c r="M780" s="22" t="s">
        <v>52</v>
      </c>
      <c r="N780" s="2" t="s">
        <v>2122</v>
      </c>
      <c r="O780" s="2" t="s">
        <v>877</v>
      </c>
      <c r="P780" s="2" t="s">
        <v>64</v>
      </c>
      <c r="Q780" s="2" t="s">
        <v>64</v>
      </c>
      <c r="R780" s="2" t="s">
        <v>64</v>
      </c>
      <c r="S780" s="3">
        <v>1</v>
      </c>
      <c r="T780" s="3">
        <v>0</v>
      </c>
      <c r="U780" s="3">
        <v>0.02</v>
      </c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2" t="s">
        <v>52</v>
      </c>
      <c r="AW780" s="2" t="s">
        <v>2127</v>
      </c>
      <c r="AX780" s="2" t="s">
        <v>52</v>
      </c>
      <c r="AY780" s="2" t="s">
        <v>52</v>
      </c>
      <c r="AZ780" s="2" t="s">
        <v>52</v>
      </c>
    </row>
    <row r="781" spans="1:52" ht="30" customHeight="1" x14ac:dyDescent="0.3">
      <c r="A781" s="22" t="s">
        <v>1451</v>
      </c>
      <c r="B781" s="22" t="s">
        <v>2128</v>
      </c>
      <c r="C781" s="22" t="s">
        <v>458</v>
      </c>
      <c r="D781" s="23">
        <v>1</v>
      </c>
      <c r="E781" s="25">
        <v>0</v>
      </c>
      <c r="F781" s="28">
        <f t="shared" si="119"/>
        <v>0</v>
      </c>
      <c r="G781" s="25">
        <f>TRUNC(SUMIF(W776:W781, RIGHTB(O781, 1), H776:H781)*U781, 2)</f>
        <v>0</v>
      </c>
      <c r="H781" s="28">
        <f t="shared" si="120"/>
        <v>0</v>
      </c>
      <c r="I781" s="25">
        <v>0</v>
      </c>
      <c r="J781" s="28">
        <f t="shared" si="121"/>
        <v>0</v>
      </c>
      <c r="K781" s="25">
        <f t="shared" si="122"/>
        <v>0</v>
      </c>
      <c r="L781" s="28">
        <f t="shared" si="122"/>
        <v>0</v>
      </c>
      <c r="M781" s="22" t="s">
        <v>52</v>
      </c>
      <c r="N781" s="2" t="s">
        <v>2122</v>
      </c>
      <c r="O781" s="2" t="s">
        <v>1061</v>
      </c>
      <c r="P781" s="2" t="s">
        <v>64</v>
      </c>
      <c r="Q781" s="2" t="s">
        <v>64</v>
      </c>
      <c r="R781" s="2" t="s">
        <v>64</v>
      </c>
      <c r="S781" s="3">
        <v>1</v>
      </c>
      <c r="T781" s="3">
        <v>1</v>
      </c>
      <c r="U781" s="3">
        <v>0.2</v>
      </c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2" t="s">
        <v>52</v>
      </c>
      <c r="AW781" s="2" t="s">
        <v>2129</v>
      </c>
      <c r="AX781" s="2" t="s">
        <v>52</v>
      </c>
      <c r="AY781" s="2" t="s">
        <v>52</v>
      </c>
      <c r="AZ781" s="2" t="s">
        <v>52</v>
      </c>
    </row>
    <row r="782" spans="1:52" ht="30" customHeight="1" x14ac:dyDescent="0.3">
      <c r="A782" s="22" t="s">
        <v>885</v>
      </c>
      <c r="B782" s="22" t="s">
        <v>52</v>
      </c>
      <c r="C782" s="22" t="s">
        <v>52</v>
      </c>
      <c r="D782" s="23"/>
      <c r="E782" s="25"/>
      <c r="F782" s="28">
        <f>TRUNC(SUMIF(N776:N781, N775, F776:F781),0)</f>
        <v>0</v>
      </c>
      <c r="G782" s="25"/>
      <c r="H782" s="28">
        <f>TRUNC(SUMIF(N776:N781, N775, H776:H781),0)</f>
        <v>0</v>
      </c>
      <c r="I782" s="25"/>
      <c r="J782" s="28">
        <f>TRUNC(SUMIF(N776:N781, N775, J776:J781),0)</f>
        <v>0</v>
      </c>
      <c r="K782" s="25"/>
      <c r="L782" s="28">
        <f>F782+H782+J782</f>
        <v>0</v>
      </c>
      <c r="M782" s="22" t="s">
        <v>52</v>
      </c>
      <c r="N782" s="2" t="s">
        <v>92</v>
      </c>
      <c r="O782" s="2" t="s">
        <v>92</v>
      </c>
      <c r="P782" s="2" t="s">
        <v>52</v>
      </c>
      <c r="Q782" s="2" t="s">
        <v>52</v>
      </c>
      <c r="R782" s="2" t="s">
        <v>52</v>
      </c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2" t="s">
        <v>52</v>
      </c>
      <c r="AW782" s="2" t="s">
        <v>52</v>
      </c>
      <c r="AX782" s="2" t="s">
        <v>52</v>
      </c>
      <c r="AY782" s="2" t="s">
        <v>52</v>
      </c>
      <c r="AZ782" s="2" t="s">
        <v>52</v>
      </c>
    </row>
    <row r="783" spans="1:52" ht="30" customHeight="1" x14ac:dyDescent="0.3">
      <c r="A783" s="23"/>
      <c r="B783" s="23"/>
      <c r="C783" s="23"/>
      <c r="D783" s="23"/>
      <c r="E783" s="25"/>
      <c r="F783" s="28"/>
      <c r="G783" s="25"/>
      <c r="H783" s="28"/>
      <c r="I783" s="25"/>
      <c r="J783" s="28"/>
      <c r="K783" s="25"/>
      <c r="L783" s="28"/>
      <c r="M783" s="23"/>
    </row>
    <row r="784" spans="1:52" ht="30" customHeight="1" x14ac:dyDescent="0.3">
      <c r="A784" s="19" t="s">
        <v>2130</v>
      </c>
      <c r="B784" s="20"/>
      <c r="C784" s="20"/>
      <c r="D784" s="20"/>
      <c r="E784" s="24"/>
      <c r="F784" s="27"/>
      <c r="G784" s="24"/>
      <c r="H784" s="27"/>
      <c r="I784" s="24"/>
      <c r="J784" s="27"/>
      <c r="K784" s="24"/>
      <c r="L784" s="27"/>
      <c r="M784" s="21"/>
      <c r="N784" s="1" t="s">
        <v>544</v>
      </c>
    </row>
    <row r="785" spans="1:52" ht="30" customHeight="1" x14ac:dyDescent="0.3">
      <c r="A785" s="22" t="s">
        <v>2131</v>
      </c>
      <c r="B785" s="22" t="s">
        <v>2132</v>
      </c>
      <c r="C785" s="22" t="s">
        <v>82</v>
      </c>
      <c r="D785" s="23">
        <v>1</v>
      </c>
      <c r="E785" s="25">
        <f>단가대비표!O152</f>
        <v>0</v>
      </c>
      <c r="F785" s="28">
        <f>TRUNC(E785*D785,1)</f>
        <v>0</v>
      </c>
      <c r="G785" s="25">
        <f>단가대비표!P152</f>
        <v>0</v>
      </c>
      <c r="H785" s="28">
        <f>TRUNC(G785*D785,1)</f>
        <v>0</v>
      </c>
      <c r="I785" s="25">
        <f>단가대비표!V152</f>
        <v>0</v>
      </c>
      <c r="J785" s="28">
        <f>TRUNC(I785*D785,1)</f>
        <v>0</v>
      </c>
      <c r="K785" s="25">
        <f t="shared" ref="K785:L787" si="123">TRUNC(E785+G785+I785,1)</f>
        <v>0</v>
      </c>
      <c r="L785" s="28">
        <f t="shared" si="123"/>
        <v>0</v>
      </c>
      <c r="M785" s="22" t="s">
        <v>2133</v>
      </c>
      <c r="N785" s="2" t="s">
        <v>544</v>
      </c>
      <c r="O785" s="2" t="s">
        <v>2134</v>
      </c>
      <c r="P785" s="2" t="s">
        <v>64</v>
      </c>
      <c r="Q785" s="2" t="s">
        <v>64</v>
      </c>
      <c r="R785" s="2" t="s">
        <v>63</v>
      </c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2" t="s">
        <v>52</v>
      </c>
      <c r="AW785" s="2" t="s">
        <v>2135</v>
      </c>
      <c r="AX785" s="2" t="s">
        <v>52</v>
      </c>
      <c r="AY785" s="2" t="s">
        <v>52</v>
      </c>
      <c r="AZ785" s="2" t="s">
        <v>52</v>
      </c>
    </row>
    <row r="786" spans="1:52" ht="30" customHeight="1" x14ac:dyDescent="0.3">
      <c r="A786" s="22" t="s">
        <v>2113</v>
      </c>
      <c r="B786" s="22" t="s">
        <v>2114</v>
      </c>
      <c r="C786" s="22" t="s">
        <v>82</v>
      </c>
      <c r="D786" s="23">
        <v>1</v>
      </c>
      <c r="E786" s="25">
        <f>일위대가목록!E126</f>
        <v>0</v>
      </c>
      <c r="F786" s="28">
        <f>TRUNC(E786*D786,1)</f>
        <v>0</v>
      </c>
      <c r="G786" s="25">
        <f>일위대가목록!F126</f>
        <v>0</v>
      </c>
      <c r="H786" s="28">
        <f>TRUNC(G786*D786,1)</f>
        <v>0</v>
      </c>
      <c r="I786" s="25">
        <f>일위대가목록!G126</f>
        <v>0</v>
      </c>
      <c r="J786" s="28">
        <f>TRUNC(I786*D786,1)</f>
        <v>0</v>
      </c>
      <c r="K786" s="25">
        <f t="shared" si="123"/>
        <v>0</v>
      </c>
      <c r="L786" s="28">
        <f t="shared" si="123"/>
        <v>0</v>
      </c>
      <c r="M786" s="22" t="s">
        <v>2115</v>
      </c>
      <c r="N786" s="2" t="s">
        <v>544</v>
      </c>
      <c r="O786" s="2" t="s">
        <v>2112</v>
      </c>
      <c r="P786" s="2" t="s">
        <v>63</v>
      </c>
      <c r="Q786" s="2" t="s">
        <v>64</v>
      </c>
      <c r="R786" s="2" t="s">
        <v>64</v>
      </c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2" t="s">
        <v>52</v>
      </c>
      <c r="AW786" s="2" t="s">
        <v>2136</v>
      </c>
      <c r="AX786" s="2" t="s">
        <v>52</v>
      </c>
      <c r="AY786" s="2" t="s">
        <v>52</v>
      </c>
      <c r="AZ786" s="2" t="s">
        <v>52</v>
      </c>
    </row>
    <row r="787" spans="1:52" ht="30" customHeight="1" x14ac:dyDescent="0.3">
      <c r="A787" s="22" t="s">
        <v>2104</v>
      </c>
      <c r="B787" s="22" t="s">
        <v>2105</v>
      </c>
      <c r="C787" s="22" t="s">
        <v>82</v>
      </c>
      <c r="D787" s="23">
        <v>1</v>
      </c>
      <c r="E787" s="25">
        <f>일위대가목록!E125</f>
        <v>0</v>
      </c>
      <c r="F787" s="28">
        <f>TRUNC(E787*D787,1)</f>
        <v>0</v>
      </c>
      <c r="G787" s="25">
        <f>일위대가목록!F125</f>
        <v>0</v>
      </c>
      <c r="H787" s="28">
        <f>TRUNC(G787*D787,1)</f>
        <v>0</v>
      </c>
      <c r="I787" s="25">
        <f>일위대가목록!G125</f>
        <v>0</v>
      </c>
      <c r="J787" s="28">
        <f>TRUNC(I787*D787,1)</f>
        <v>0</v>
      </c>
      <c r="K787" s="25">
        <f t="shared" si="123"/>
        <v>0</v>
      </c>
      <c r="L787" s="28">
        <f t="shared" si="123"/>
        <v>0</v>
      </c>
      <c r="M787" s="22" t="s">
        <v>2106</v>
      </c>
      <c r="N787" s="2" t="s">
        <v>544</v>
      </c>
      <c r="O787" s="2" t="s">
        <v>2103</v>
      </c>
      <c r="P787" s="2" t="s">
        <v>63</v>
      </c>
      <c r="Q787" s="2" t="s">
        <v>64</v>
      </c>
      <c r="R787" s="2" t="s">
        <v>64</v>
      </c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2" t="s">
        <v>52</v>
      </c>
      <c r="AW787" s="2" t="s">
        <v>2137</v>
      </c>
      <c r="AX787" s="2" t="s">
        <v>52</v>
      </c>
      <c r="AY787" s="2" t="s">
        <v>52</v>
      </c>
      <c r="AZ787" s="2" t="s">
        <v>52</v>
      </c>
    </row>
    <row r="788" spans="1:52" ht="30" customHeight="1" x14ac:dyDescent="0.3">
      <c r="A788" s="22" t="s">
        <v>885</v>
      </c>
      <c r="B788" s="22" t="s">
        <v>52</v>
      </c>
      <c r="C788" s="22" t="s">
        <v>52</v>
      </c>
      <c r="D788" s="23"/>
      <c r="E788" s="25"/>
      <c r="F788" s="28">
        <f>TRUNC(SUMIF(N785:N787, N784, F785:F787),0)</f>
        <v>0</v>
      </c>
      <c r="G788" s="25"/>
      <c r="H788" s="28">
        <f>TRUNC(SUMIF(N785:N787, N784, H785:H787),0)</f>
        <v>0</v>
      </c>
      <c r="I788" s="25"/>
      <c r="J788" s="28">
        <f>TRUNC(SUMIF(N785:N787, N784, J785:J787),0)</f>
        <v>0</v>
      </c>
      <c r="K788" s="25"/>
      <c r="L788" s="28">
        <f>F788+H788+J788</f>
        <v>0</v>
      </c>
      <c r="M788" s="22" t="s">
        <v>52</v>
      </c>
      <c r="N788" s="2" t="s">
        <v>92</v>
      </c>
      <c r="O788" s="2" t="s">
        <v>92</v>
      </c>
      <c r="P788" s="2" t="s">
        <v>52</v>
      </c>
      <c r="Q788" s="2" t="s">
        <v>52</v>
      </c>
      <c r="R788" s="2" t="s">
        <v>52</v>
      </c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2" t="s">
        <v>52</v>
      </c>
      <c r="AW788" s="2" t="s">
        <v>52</v>
      </c>
      <c r="AX788" s="2" t="s">
        <v>52</v>
      </c>
      <c r="AY788" s="2" t="s">
        <v>52</v>
      </c>
      <c r="AZ788" s="2" t="s">
        <v>52</v>
      </c>
    </row>
    <row r="789" spans="1:52" ht="30" customHeight="1" x14ac:dyDescent="0.3">
      <c r="A789" s="23"/>
      <c r="B789" s="23"/>
      <c r="C789" s="23"/>
      <c r="D789" s="23"/>
      <c r="E789" s="25"/>
      <c r="F789" s="28"/>
      <c r="G789" s="25"/>
      <c r="H789" s="28"/>
      <c r="I789" s="25"/>
      <c r="J789" s="28"/>
      <c r="K789" s="25"/>
      <c r="L789" s="28"/>
      <c r="M789" s="23"/>
    </row>
    <row r="790" spans="1:52" ht="30" customHeight="1" x14ac:dyDescent="0.3">
      <c r="A790" s="19" t="s">
        <v>2138</v>
      </c>
      <c r="B790" s="20"/>
      <c r="C790" s="20"/>
      <c r="D790" s="20"/>
      <c r="E790" s="24"/>
      <c r="F790" s="27"/>
      <c r="G790" s="24"/>
      <c r="H790" s="27"/>
      <c r="I790" s="24"/>
      <c r="J790" s="27"/>
      <c r="K790" s="24"/>
      <c r="L790" s="27"/>
      <c r="M790" s="21"/>
      <c r="N790" s="1" t="s">
        <v>548</v>
      </c>
    </row>
    <row r="791" spans="1:52" ht="30" customHeight="1" x14ac:dyDescent="0.3">
      <c r="A791" s="22" t="s">
        <v>2131</v>
      </c>
      <c r="B791" s="22" t="s">
        <v>2132</v>
      </c>
      <c r="C791" s="22" t="s">
        <v>82</v>
      </c>
      <c r="D791" s="23">
        <v>1</v>
      </c>
      <c r="E791" s="25">
        <f>단가대비표!O152</f>
        <v>0</v>
      </c>
      <c r="F791" s="28">
        <f>TRUNC(E791*D791,1)</f>
        <v>0</v>
      </c>
      <c r="G791" s="25">
        <f>단가대비표!P152</f>
        <v>0</v>
      </c>
      <c r="H791" s="28">
        <f>TRUNC(G791*D791,1)</f>
        <v>0</v>
      </c>
      <c r="I791" s="25">
        <f>단가대비표!V152</f>
        <v>0</v>
      </c>
      <c r="J791" s="28">
        <f>TRUNC(I791*D791,1)</f>
        <v>0</v>
      </c>
      <c r="K791" s="25">
        <f t="shared" ref="K791:L793" si="124">TRUNC(E791+G791+I791,1)</f>
        <v>0</v>
      </c>
      <c r="L791" s="28">
        <f t="shared" si="124"/>
        <v>0</v>
      </c>
      <c r="M791" s="22" t="s">
        <v>2133</v>
      </c>
      <c r="N791" s="2" t="s">
        <v>548</v>
      </c>
      <c r="O791" s="2" t="s">
        <v>2134</v>
      </c>
      <c r="P791" s="2" t="s">
        <v>64</v>
      </c>
      <c r="Q791" s="2" t="s">
        <v>64</v>
      </c>
      <c r="R791" s="2" t="s">
        <v>63</v>
      </c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2" t="s">
        <v>52</v>
      </c>
      <c r="AW791" s="2" t="s">
        <v>2139</v>
      </c>
      <c r="AX791" s="2" t="s">
        <v>52</v>
      </c>
      <c r="AY791" s="2" t="s">
        <v>52</v>
      </c>
      <c r="AZ791" s="2" t="s">
        <v>52</v>
      </c>
    </row>
    <row r="792" spans="1:52" ht="30" customHeight="1" x14ac:dyDescent="0.3">
      <c r="A792" s="22" t="s">
        <v>2113</v>
      </c>
      <c r="B792" s="22" t="s">
        <v>2114</v>
      </c>
      <c r="C792" s="22" t="s">
        <v>82</v>
      </c>
      <c r="D792" s="23">
        <v>1</v>
      </c>
      <c r="E792" s="25">
        <f>일위대가목록!E126</f>
        <v>0</v>
      </c>
      <c r="F792" s="28">
        <f>TRUNC(E792*D792,1)</f>
        <v>0</v>
      </c>
      <c r="G792" s="25">
        <f>일위대가목록!F126</f>
        <v>0</v>
      </c>
      <c r="H792" s="28">
        <f>TRUNC(G792*D792,1)</f>
        <v>0</v>
      </c>
      <c r="I792" s="25">
        <f>일위대가목록!G126</f>
        <v>0</v>
      </c>
      <c r="J792" s="28">
        <f>TRUNC(I792*D792,1)</f>
        <v>0</v>
      </c>
      <c r="K792" s="25">
        <f t="shared" si="124"/>
        <v>0</v>
      </c>
      <c r="L792" s="28">
        <f t="shared" si="124"/>
        <v>0</v>
      </c>
      <c r="M792" s="22" t="s">
        <v>2115</v>
      </c>
      <c r="N792" s="2" t="s">
        <v>548</v>
      </c>
      <c r="O792" s="2" t="s">
        <v>2112</v>
      </c>
      <c r="P792" s="2" t="s">
        <v>63</v>
      </c>
      <c r="Q792" s="2" t="s">
        <v>64</v>
      </c>
      <c r="R792" s="2" t="s">
        <v>64</v>
      </c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2" t="s">
        <v>52</v>
      </c>
      <c r="AW792" s="2" t="s">
        <v>2140</v>
      </c>
      <c r="AX792" s="2" t="s">
        <v>52</v>
      </c>
      <c r="AY792" s="2" t="s">
        <v>52</v>
      </c>
      <c r="AZ792" s="2" t="s">
        <v>52</v>
      </c>
    </row>
    <row r="793" spans="1:52" ht="30" customHeight="1" x14ac:dyDescent="0.3">
      <c r="A793" s="22" t="s">
        <v>2104</v>
      </c>
      <c r="B793" s="22" t="s">
        <v>2123</v>
      </c>
      <c r="C793" s="22" t="s">
        <v>82</v>
      </c>
      <c r="D793" s="23">
        <v>1</v>
      </c>
      <c r="E793" s="25">
        <f>일위대가목록!E127</f>
        <v>0</v>
      </c>
      <c r="F793" s="28">
        <f>TRUNC(E793*D793,1)</f>
        <v>0</v>
      </c>
      <c r="G793" s="25">
        <f>일위대가목록!F127</f>
        <v>0</v>
      </c>
      <c r="H793" s="28">
        <f>TRUNC(G793*D793,1)</f>
        <v>0</v>
      </c>
      <c r="I793" s="25">
        <f>일위대가목록!G127</f>
        <v>0</v>
      </c>
      <c r="J793" s="28">
        <f>TRUNC(I793*D793,1)</f>
        <v>0</v>
      </c>
      <c r="K793" s="25">
        <f t="shared" si="124"/>
        <v>0</v>
      </c>
      <c r="L793" s="28">
        <f t="shared" si="124"/>
        <v>0</v>
      </c>
      <c r="M793" s="22" t="s">
        <v>2124</v>
      </c>
      <c r="N793" s="2" t="s">
        <v>548</v>
      </c>
      <c r="O793" s="2" t="s">
        <v>2122</v>
      </c>
      <c r="P793" s="2" t="s">
        <v>63</v>
      </c>
      <c r="Q793" s="2" t="s">
        <v>64</v>
      </c>
      <c r="R793" s="2" t="s">
        <v>64</v>
      </c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2" t="s">
        <v>52</v>
      </c>
      <c r="AW793" s="2" t="s">
        <v>2141</v>
      </c>
      <c r="AX793" s="2" t="s">
        <v>52</v>
      </c>
      <c r="AY793" s="2" t="s">
        <v>52</v>
      </c>
      <c r="AZ793" s="2" t="s">
        <v>52</v>
      </c>
    </row>
    <row r="794" spans="1:52" ht="30" customHeight="1" x14ac:dyDescent="0.3">
      <c r="A794" s="22" t="s">
        <v>885</v>
      </c>
      <c r="B794" s="22" t="s">
        <v>52</v>
      </c>
      <c r="C794" s="22" t="s">
        <v>52</v>
      </c>
      <c r="D794" s="23"/>
      <c r="E794" s="25"/>
      <c r="F794" s="28">
        <f>TRUNC(SUMIF(N791:N793, N790, F791:F793),0)</f>
        <v>0</v>
      </c>
      <c r="G794" s="25"/>
      <c r="H794" s="28">
        <f>TRUNC(SUMIF(N791:N793, N790, H791:H793),0)</f>
        <v>0</v>
      </c>
      <c r="I794" s="25"/>
      <c r="J794" s="28">
        <f>TRUNC(SUMIF(N791:N793, N790, J791:J793),0)</f>
        <v>0</v>
      </c>
      <c r="K794" s="25"/>
      <c r="L794" s="28">
        <f>F794+H794+J794</f>
        <v>0</v>
      </c>
      <c r="M794" s="22" t="s">
        <v>52</v>
      </c>
      <c r="N794" s="2" t="s">
        <v>92</v>
      </c>
      <c r="O794" s="2" t="s">
        <v>92</v>
      </c>
      <c r="P794" s="2" t="s">
        <v>52</v>
      </c>
      <c r="Q794" s="2" t="s">
        <v>52</v>
      </c>
      <c r="R794" s="2" t="s">
        <v>52</v>
      </c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2" t="s">
        <v>52</v>
      </c>
      <c r="AW794" s="2" t="s">
        <v>52</v>
      </c>
      <c r="AX794" s="2" t="s">
        <v>52</v>
      </c>
      <c r="AY794" s="2" t="s">
        <v>52</v>
      </c>
      <c r="AZ794" s="2" t="s">
        <v>52</v>
      </c>
    </row>
    <row r="795" spans="1:52" ht="30" customHeight="1" x14ac:dyDescent="0.3">
      <c r="A795" s="23"/>
      <c r="B795" s="23"/>
      <c r="C795" s="23"/>
      <c r="D795" s="23"/>
      <c r="E795" s="25"/>
      <c r="F795" s="28"/>
      <c r="G795" s="25"/>
      <c r="H795" s="28"/>
      <c r="I795" s="25"/>
      <c r="J795" s="28"/>
      <c r="K795" s="25"/>
      <c r="L795" s="28"/>
      <c r="M795" s="23"/>
    </row>
    <row r="796" spans="1:52" ht="30" customHeight="1" x14ac:dyDescent="0.3">
      <c r="A796" s="19" t="s">
        <v>2142</v>
      </c>
      <c r="B796" s="20"/>
      <c r="C796" s="20"/>
      <c r="D796" s="20"/>
      <c r="E796" s="24"/>
      <c r="F796" s="27"/>
      <c r="G796" s="24"/>
      <c r="H796" s="27"/>
      <c r="I796" s="24"/>
      <c r="J796" s="27"/>
      <c r="K796" s="24"/>
      <c r="L796" s="27"/>
      <c r="M796" s="21"/>
      <c r="N796" s="1" t="s">
        <v>2143</v>
      </c>
    </row>
    <row r="797" spans="1:52" ht="30" customHeight="1" x14ac:dyDescent="0.3">
      <c r="A797" s="22" t="s">
        <v>2029</v>
      </c>
      <c r="B797" s="22" t="s">
        <v>880</v>
      </c>
      <c r="C797" s="22" t="s">
        <v>881</v>
      </c>
      <c r="D797" s="23">
        <v>4.3999999999999997E-2</v>
      </c>
      <c r="E797" s="25">
        <f>단가대비표!O173</f>
        <v>0</v>
      </c>
      <c r="F797" s="28">
        <f>TRUNC(E797*D797,1)</f>
        <v>0</v>
      </c>
      <c r="G797" s="25">
        <f>단가대비표!P173</f>
        <v>0</v>
      </c>
      <c r="H797" s="28">
        <f>TRUNC(G797*D797,1)</f>
        <v>0</v>
      </c>
      <c r="I797" s="25">
        <f>단가대비표!V173</f>
        <v>0</v>
      </c>
      <c r="J797" s="28">
        <f>TRUNC(I797*D797,1)</f>
        <v>0</v>
      </c>
      <c r="K797" s="25">
        <f t="shared" ref="K797:L799" si="125">TRUNC(E797+G797+I797,1)</f>
        <v>0</v>
      </c>
      <c r="L797" s="28">
        <f t="shared" si="125"/>
        <v>0</v>
      </c>
      <c r="M797" s="22" t="s">
        <v>2030</v>
      </c>
      <c r="N797" s="2" t="s">
        <v>2143</v>
      </c>
      <c r="O797" s="2" t="s">
        <v>2031</v>
      </c>
      <c r="P797" s="2" t="s">
        <v>64</v>
      </c>
      <c r="Q797" s="2" t="s">
        <v>64</v>
      </c>
      <c r="R797" s="2" t="s">
        <v>63</v>
      </c>
      <c r="S797" s="3"/>
      <c r="T797" s="3"/>
      <c r="U797" s="3"/>
      <c r="V797" s="3">
        <v>1</v>
      </c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2" t="s">
        <v>52</v>
      </c>
      <c r="AW797" s="2" t="s">
        <v>2148</v>
      </c>
      <c r="AX797" s="2" t="s">
        <v>52</v>
      </c>
      <c r="AY797" s="2" t="s">
        <v>52</v>
      </c>
      <c r="AZ797" s="2" t="s">
        <v>52</v>
      </c>
    </row>
    <row r="798" spans="1:52" ht="30" customHeight="1" x14ac:dyDescent="0.3">
      <c r="A798" s="22" t="s">
        <v>1053</v>
      </c>
      <c r="B798" s="22" t="s">
        <v>880</v>
      </c>
      <c r="C798" s="22" t="s">
        <v>881</v>
      </c>
      <c r="D798" s="23">
        <v>8.9999999999999993E-3</v>
      </c>
      <c r="E798" s="25">
        <f>단가대비표!O157</f>
        <v>0</v>
      </c>
      <c r="F798" s="28">
        <f>TRUNC(E798*D798,1)</f>
        <v>0</v>
      </c>
      <c r="G798" s="25">
        <f>단가대비표!P157</f>
        <v>0</v>
      </c>
      <c r="H798" s="28">
        <f>TRUNC(G798*D798,1)</f>
        <v>0</v>
      </c>
      <c r="I798" s="25">
        <f>단가대비표!V157</f>
        <v>0</v>
      </c>
      <c r="J798" s="28">
        <f>TRUNC(I798*D798,1)</f>
        <v>0</v>
      </c>
      <c r="K798" s="25">
        <f t="shared" si="125"/>
        <v>0</v>
      </c>
      <c r="L798" s="28">
        <f t="shared" si="125"/>
        <v>0</v>
      </c>
      <c r="M798" s="22" t="s">
        <v>1120</v>
      </c>
      <c r="N798" s="2" t="s">
        <v>2143</v>
      </c>
      <c r="O798" s="2" t="s">
        <v>1054</v>
      </c>
      <c r="P798" s="2" t="s">
        <v>64</v>
      </c>
      <c r="Q798" s="2" t="s">
        <v>64</v>
      </c>
      <c r="R798" s="2" t="s">
        <v>63</v>
      </c>
      <c r="S798" s="3"/>
      <c r="T798" s="3"/>
      <c r="U798" s="3"/>
      <c r="V798" s="3">
        <v>1</v>
      </c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2" t="s">
        <v>52</v>
      </c>
      <c r="AW798" s="2" t="s">
        <v>2149</v>
      </c>
      <c r="AX798" s="2" t="s">
        <v>52</v>
      </c>
      <c r="AY798" s="2" t="s">
        <v>52</v>
      </c>
      <c r="AZ798" s="2" t="s">
        <v>52</v>
      </c>
    </row>
    <row r="799" spans="1:52" ht="30" customHeight="1" x14ac:dyDescent="0.3">
      <c r="A799" s="22" t="s">
        <v>2034</v>
      </c>
      <c r="B799" s="22" t="s">
        <v>1267</v>
      </c>
      <c r="C799" s="22" t="s">
        <v>458</v>
      </c>
      <c r="D799" s="23">
        <v>1</v>
      </c>
      <c r="E799" s="25">
        <f>TRUNC(SUMIF(V797:V799, RIGHTB(O799, 1), H797:H799)*U799, 2)</f>
        <v>0</v>
      </c>
      <c r="F799" s="28">
        <f>TRUNC(E799*D799,1)</f>
        <v>0</v>
      </c>
      <c r="G799" s="25">
        <v>0</v>
      </c>
      <c r="H799" s="28">
        <f>TRUNC(G799*D799,1)</f>
        <v>0</v>
      </c>
      <c r="I799" s="25">
        <v>0</v>
      </c>
      <c r="J799" s="28">
        <f>TRUNC(I799*D799,1)</f>
        <v>0</v>
      </c>
      <c r="K799" s="25">
        <f t="shared" si="125"/>
        <v>0</v>
      </c>
      <c r="L799" s="28">
        <f t="shared" si="125"/>
        <v>0</v>
      </c>
      <c r="M799" s="22" t="s">
        <v>52</v>
      </c>
      <c r="N799" s="2" t="s">
        <v>2143</v>
      </c>
      <c r="O799" s="2" t="s">
        <v>877</v>
      </c>
      <c r="P799" s="2" t="s">
        <v>64</v>
      </c>
      <c r="Q799" s="2" t="s">
        <v>64</v>
      </c>
      <c r="R799" s="2" t="s">
        <v>64</v>
      </c>
      <c r="S799" s="3">
        <v>1</v>
      </c>
      <c r="T799" s="3">
        <v>0</v>
      </c>
      <c r="U799" s="3">
        <v>0.02</v>
      </c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2" t="s">
        <v>52</v>
      </c>
      <c r="AW799" s="2" t="s">
        <v>2150</v>
      </c>
      <c r="AX799" s="2" t="s">
        <v>52</v>
      </c>
      <c r="AY799" s="2" t="s">
        <v>52</v>
      </c>
      <c r="AZ799" s="2" t="s">
        <v>52</v>
      </c>
    </row>
    <row r="800" spans="1:52" ht="30" customHeight="1" x14ac:dyDescent="0.3">
      <c r="A800" s="22" t="s">
        <v>885</v>
      </c>
      <c r="B800" s="22" t="s">
        <v>52</v>
      </c>
      <c r="C800" s="22" t="s">
        <v>52</v>
      </c>
      <c r="D800" s="23"/>
      <c r="E800" s="25"/>
      <c r="F800" s="28">
        <f>TRUNC(SUMIF(N797:N799, N796, F797:F799),0)</f>
        <v>0</v>
      </c>
      <c r="G800" s="25"/>
      <c r="H800" s="28">
        <f>TRUNC(SUMIF(N797:N799, N796, H797:H799),0)</f>
        <v>0</v>
      </c>
      <c r="I800" s="25"/>
      <c r="J800" s="28">
        <f>TRUNC(SUMIF(N797:N799, N796, J797:J799),0)</f>
        <v>0</v>
      </c>
      <c r="K800" s="25"/>
      <c r="L800" s="28">
        <f>F800+H800+J800</f>
        <v>0</v>
      </c>
      <c r="M800" s="22" t="s">
        <v>52</v>
      </c>
      <c r="N800" s="2" t="s">
        <v>92</v>
      </c>
      <c r="O800" s="2" t="s">
        <v>92</v>
      </c>
      <c r="P800" s="2" t="s">
        <v>52</v>
      </c>
      <c r="Q800" s="2" t="s">
        <v>52</v>
      </c>
      <c r="R800" s="2" t="s">
        <v>52</v>
      </c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2" t="s">
        <v>52</v>
      </c>
      <c r="AW800" s="2" t="s">
        <v>52</v>
      </c>
      <c r="AX800" s="2" t="s">
        <v>52</v>
      </c>
      <c r="AY800" s="2" t="s">
        <v>52</v>
      </c>
      <c r="AZ800" s="2" t="s">
        <v>52</v>
      </c>
    </row>
    <row r="801" spans="1:52" ht="30" customHeight="1" x14ac:dyDescent="0.3">
      <c r="A801" s="23"/>
      <c r="B801" s="23"/>
      <c r="C801" s="23"/>
      <c r="D801" s="23"/>
      <c r="E801" s="25"/>
      <c r="F801" s="28"/>
      <c r="G801" s="25"/>
      <c r="H801" s="28"/>
      <c r="I801" s="25"/>
      <c r="J801" s="28"/>
      <c r="K801" s="25"/>
      <c r="L801" s="28"/>
      <c r="M801" s="23"/>
    </row>
    <row r="802" spans="1:52" ht="30" customHeight="1" x14ac:dyDescent="0.3">
      <c r="A802" s="19" t="s">
        <v>2151</v>
      </c>
      <c r="B802" s="20"/>
      <c r="C802" s="20"/>
      <c r="D802" s="20"/>
      <c r="E802" s="24"/>
      <c r="F802" s="27"/>
      <c r="G802" s="24"/>
      <c r="H802" s="27"/>
      <c r="I802" s="24"/>
      <c r="J802" s="27"/>
      <c r="K802" s="24"/>
      <c r="L802" s="27"/>
      <c r="M802" s="21"/>
      <c r="N802" s="1" t="s">
        <v>1650</v>
      </c>
    </row>
    <row r="803" spans="1:52" ht="30" customHeight="1" x14ac:dyDescent="0.3">
      <c r="A803" s="22" t="s">
        <v>2083</v>
      </c>
      <c r="B803" s="22" t="s">
        <v>2084</v>
      </c>
      <c r="C803" s="22" t="s">
        <v>82</v>
      </c>
      <c r="D803" s="23">
        <v>1</v>
      </c>
      <c r="E803" s="25">
        <f>일위대가목록!E122</f>
        <v>0</v>
      </c>
      <c r="F803" s="28">
        <f>TRUNC(E803*D803,1)</f>
        <v>0</v>
      </c>
      <c r="G803" s="25">
        <f>일위대가목록!F122</f>
        <v>0</v>
      </c>
      <c r="H803" s="28">
        <f>TRUNC(G803*D803,1)</f>
        <v>0</v>
      </c>
      <c r="I803" s="25">
        <f>일위대가목록!G122</f>
        <v>0</v>
      </c>
      <c r="J803" s="28">
        <f>TRUNC(I803*D803,1)</f>
        <v>0</v>
      </c>
      <c r="K803" s="25">
        <f>TRUNC(E803+G803+I803,1)</f>
        <v>0</v>
      </c>
      <c r="L803" s="28">
        <f>TRUNC(F803+H803+J803,1)</f>
        <v>0</v>
      </c>
      <c r="M803" s="22" t="s">
        <v>2085</v>
      </c>
      <c r="N803" s="2" t="s">
        <v>1650</v>
      </c>
      <c r="O803" s="2" t="s">
        <v>2082</v>
      </c>
      <c r="P803" s="2" t="s">
        <v>63</v>
      </c>
      <c r="Q803" s="2" t="s">
        <v>64</v>
      </c>
      <c r="R803" s="2" t="s">
        <v>64</v>
      </c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  <c r="AV803" s="2" t="s">
        <v>52</v>
      </c>
      <c r="AW803" s="2" t="s">
        <v>2152</v>
      </c>
      <c r="AX803" s="2" t="s">
        <v>52</v>
      </c>
      <c r="AY803" s="2" t="s">
        <v>52</v>
      </c>
      <c r="AZ803" s="2" t="s">
        <v>52</v>
      </c>
    </row>
    <row r="804" spans="1:52" ht="30" customHeight="1" x14ac:dyDescent="0.3">
      <c r="A804" s="22" t="s">
        <v>2144</v>
      </c>
      <c r="B804" s="22" t="s">
        <v>2145</v>
      </c>
      <c r="C804" s="22" t="s">
        <v>82</v>
      </c>
      <c r="D804" s="23">
        <v>1</v>
      </c>
      <c r="E804" s="25">
        <f>일위대가목록!E130</f>
        <v>0</v>
      </c>
      <c r="F804" s="28">
        <f>TRUNC(E804*D804,1)</f>
        <v>0</v>
      </c>
      <c r="G804" s="25">
        <f>일위대가목록!F130</f>
        <v>0</v>
      </c>
      <c r="H804" s="28">
        <f>TRUNC(G804*D804,1)</f>
        <v>0</v>
      </c>
      <c r="I804" s="25">
        <f>일위대가목록!G130</f>
        <v>0</v>
      </c>
      <c r="J804" s="28">
        <f>TRUNC(I804*D804,1)</f>
        <v>0</v>
      </c>
      <c r="K804" s="25">
        <f>TRUNC(E804+G804+I804,1)</f>
        <v>0</v>
      </c>
      <c r="L804" s="28">
        <f>TRUNC(F804+H804+J804,1)</f>
        <v>0</v>
      </c>
      <c r="M804" s="22" t="s">
        <v>2146</v>
      </c>
      <c r="N804" s="2" t="s">
        <v>1650</v>
      </c>
      <c r="O804" s="2" t="s">
        <v>2143</v>
      </c>
      <c r="P804" s="2" t="s">
        <v>63</v>
      </c>
      <c r="Q804" s="2" t="s">
        <v>64</v>
      </c>
      <c r="R804" s="2" t="s">
        <v>64</v>
      </c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2" t="s">
        <v>52</v>
      </c>
      <c r="AW804" s="2" t="s">
        <v>2153</v>
      </c>
      <c r="AX804" s="2" t="s">
        <v>52</v>
      </c>
      <c r="AY804" s="2" t="s">
        <v>52</v>
      </c>
      <c r="AZ804" s="2" t="s">
        <v>52</v>
      </c>
    </row>
    <row r="805" spans="1:52" ht="30" customHeight="1" x14ac:dyDescent="0.3">
      <c r="A805" s="22" t="s">
        <v>885</v>
      </c>
      <c r="B805" s="22" t="s">
        <v>52</v>
      </c>
      <c r="C805" s="22" t="s">
        <v>52</v>
      </c>
      <c r="D805" s="23"/>
      <c r="E805" s="25"/>
      <c r="F805" s="28">
        <f>TRUNC(SUMIF(N803:N804, N802, F803:F804),0)</f>
        <v>0</v>
      </c>
      <c r="G805" s="25"/>
      <c r="H805" s="28">
        <f>TRUNC(SUMIF(N803:N804, N802, H803:H804),0)</f>
        <v>0</v>
      </c>
      <c r="I805" s="25"/>
      <c r="J805" s="28">
        <f>TRUNC(SUMIF(N803:N804, N802, J803:J804),0)</f>
        <v>0</v>
      </c>
      <c r="K805" s="25"/>
      <c r="L805" s="28">
        <f>F805+H805+J805</f>
        <v>0</v>
      </c>
      <c r="M805" s="22" t="s">
        <v>52</v>
      </c>
      <c r="N805" s="2" t="s">
        <v>92</v>
      </c>
      <c r="O805" s="2" t="s">
        <v>92</v>
      </c>
      <c r="P805" s="2" t="s">
        <v>52</v>
      </c>
      <c r="Q805" s="2" t="s">
        <v>52</v>
      </c>
      <c r="R805" s="2" t="s">
        <v>52</v>
      </c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2" t="s">
        <v>52</v>
      </c>
      <c r="AW805" s="2" t="s">
        <v>52</v>
      </c>
      <c r="AX805" s="2" t="s">
        <v>52</v>
      </c>
      <c r="AY805" s="2" t="s">
        <v>52</v>
      </c>
      <c r="AZ805" s="2" t="s">
        <v>52</v>
      </c>
    </row>
    <row r="806" spans="1:52" ht="30" customHeight="1" x14ac:dyDescent="0.3">
      <c r="A806" s="23"/>
      <c r="B806" s="23"/>
      <c r="C806" s="23"/>
      <c r="D806" s="23"/>
      <c r="E806" s="25"/>
      <c r="F806" s="28"/>
      <c r="G806" s="25"/>
      <c r="H806" s="28"/>
      <c r="I806" s="25"/>
      <c r="J806" s="28"/>
      <c r="K806" s="25"/>
      <c r="L806" s="28"/>
      <c r="M806" s="23"/>
    </row>
    <row r="807" spans="1:52" ht="30" customHeight="1" x14ac:dyDescent="0.3">
      <c r="A807" s="19" t="s">
        <v>2154</v>
      </c>
      <c r="B807" s="20"/>
      <c r="C807" s="20"/>
      <c r="D807" s="20"/>
      <c r="E807" s="24"/>
      <c r="F807" s="27"/>
      <c r="G807" s="24"/>
      <c r="H807" s="27"/>
      <c r="I807" s="24"/>
      <c r="J807" s="27"/>
      <c r="K807" s="24"/>
      <c r="L807" s="27"/>
      <c r="M807" s="21"/>
      <c r="N807" s="1" t="s">
        <v>200</v>
      </c>
    </row>
    <row r="808" spans="1:52" ht="30" customHeight="1" x14ac:dyDescent="0.3">
      <c r="A808" s="22" t="s">
        <v>2155</v>
      </c>
      <c r="B808" s="22" t="s">
        <v>2156</v>
      </c>
      <c r="C808" s="22" t="s">
        <v>82</v>
      </c>
      <c r="D808" s="23">
        <v>1.05</v>
      </c>
      <c r="E808" s="25">
        <f>단가대비표!O95</f>
        <v>0</v>
      </c>
      <c r="F808" s="28">
        <f>TRUNC(E808*D808,1)</f>
        <v>0</v>
      </c>
      <c r="G808" s="25">
        <f>단가대비표!P95</f>
        <v>0</v>
      </c>
      <c r="H808" s="28">
        <f>TRUNC(G808*D808,1)</f>
        <v>0</v>
      </c>
      <c r="I808" s="25">
        <f>단가대비표!V95</f>
        <v>0</v>
      </c>
      <c r="J808" s="28">
        <f>TRUNC(I808*D808,1)</f>
        <v>0</v>
      </c>
      <c r="K808" s="25">
        <f>TRUNC(E808+G808+I808,1)</f>
        <v>0</v>
      </c>
      <c r="L808" s="28">
        <f>TRUNC(F808+H808+J808,1)</f>
        <v>0</v>
      </c>
      <c r="M808" s="22" t="s">
        <v>2157</v>
      </c>
      <c r="N808" s="2" t="s">
        <v>200</v>
      </c>
      <c r="O808" s="2" t="s">
        <v>2158</v>
      </c>
      <c r="P808" s="2" t="s">
        <v>64</v>
      </c>
      <c r="Q808" s="2" t="s">
        <v>64</v>
      </c>
      <c r="R808" s="2" t="s">
        <v>63</v>
      </c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2" t="s">
        <v>52</v>
      </c>
      <c r="AW808" s="2" t="s">
        <v>2159</v>
      </c>
      <c r="AX808" s="2" t="s">
        <v>52</v>
      </c>
      <c r="AY808" s="2" t="s">
        <v>52</v>
      </c>
      <c r="AZ808" s="2" t="s">
        <v>52</v>
      </c>
    </row>
    <row r="809" spans="1:52" ht="30" customHeight="1" x14ac:dyDescent="0.3">
      <c r="A809" s="22" t="s">
        <v>2160</v>
      </c>
      <c r="B809" s="22" t="s">
        <v>2161</v>
      </c>
      <c r="C809" s="22" t="s">
        <v>82</v>
      </c>
      <c r="D809" s="23">
        <v>1</v>
      </c>
      <c r="E809" s="25">
        <f>단가대비표!O153</f>
        <v>0</v>
      </c>
      <c r="F809" s="28">
        <f>TRUNC(E809*D809,1)</f>
        <v>0</v>
      </c>
      <c r="G809" s="25">
        <f>단가대비표!P153</f>
        <v>0</v>
      </c>
      <c r="H809" s="28">
        <f>TRUNC(G809*D809,1)</f>
        <v>0</v>
      </c>
      <c r="I809" s="25">
        <f>단가대비표!V153</f>
        <v>0</v>
      </c>
      <c r="J809" s="28">
        <f>TRUNC(I809*D809,1)</f>
        <v>0</v>
      </c>
      <c r="K809" s="25">
        <f>TRUNC(E809+G809+I809,1)</f>
        <v>0</v>
      </c>
      <c r="L809" s="28">
        <f>TRUNC(F809+H809+J809,1)</f>
        <v>0</v>
      </c>
      <c r="M809" s="22" t="s">
        <v>2162</v>
      </c>
      <c r="N809" s="2" t="s">
        <v>200</v>
      </c>
      <c r="O809" s="2" t="s">
        <v>2163</v>
      </c>
      <c r="P809" s="2" t="s">
        <v>64</v>
      </c>
      <c r="Q809" s="2" t="s">
        <v>64</v>
      </c>
      <c r="R809" s="2" t="s">
        <v>63</v>
      </c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2" t="s">
        <v>52</v>
      </c>
      <c r="AW809" s="2" t="s">
        <v>2164</v>
      </c>
      <c r="AX809" s="2" t="s">
        <v>52</v>
      </c>
      <c r="AY809" s="2" t="s">
        <v>52</v>
      </c>
      <c r="AZ809" s="2" t="s">
        <v>52</v>
      </c>
    </row>
    <row r="810" spans="1:52" ht="30" customHeight="1" x14ac:dyDescent="0.3">
      <c r="A810" s="22" t="s">
        <v>885</v>
      </c>
      <c r="B810" s="22" t="s">
        <v>52</v>
      </c>
      <c r="C810" s="22" t="s">
        <v>52</v>
      </c>
      <c r="D810" s="23"/>
      <c r="E810" s="25"/>
      <c r="F810" s="28">
        <f>TRUNC(SUMIF(N808:N809, N807, F808:F809),0)</f>
        <v>0</v>
      </c>
      <c r="G810" s="25"/>
      <c r="H810" s="28">
        <f>TRUNC(SUMIF(N808:N809, N807, H808:H809),0)</f>
        <v>0</v>
      </c>
      <c r="I810" s="25"/>
      <c r="J810" s="28">
        <f>TRUNC(SUMIF(N808:N809, N807, J808:J809),0)</f>
        <v>0</v>
      </c>
      <c r="K810" s="25"/>
      <c r="L810" s="28">
        <f>F810+H810+J810</f>
        <v>0</v>
      </c>
      <c r="M810" s="22" t="s">
        <v>52</v>
      </c>
      <c r="N810" s="2" t="s">
        <v>92</v>
      </c>
      <c r="O810" s="2" t="s">
        <v>92</v>
      </c>
      <c r="P810" s="2" t="s">
        <v>52</v>
      </c>
      <c r="Q810" s="2" t="s">
        <v>52</v>
      </c>
      <c r="R810" s="2" t="s">
        <v>52</v>
      </c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2" t="s">
        <v>52</v>
      </c>
      <c r="AW810" s="2" t="s">
        <v>52</v>
      </c>
      <c r="AX810" s="2" t="s">
        <v>52</v>
      </c>
      <c r="AY810" s="2" t="s">
        <v>52</v>
      </c>
      <c r="AZ810" s="2" t="s">
        <v>52</v>
      </c>
    </row>
    <row r="811" spans="1:52" ht="30" customHeight="1" x14ac:dyDescent="0.3">
      <c r="A811" s="23"/>
      <c r="B811" s="23"/>
      <c r="C811" s="23"/>
      <c r="D811" s="23"/>
      <c r="E811" s="25"/>
      <c r="F811" s="28"/>
      <c r="G811" s="25"/>
      <c r="H811" s="28"/>
      <c r="I811" s="25"/>
      <c r="J811" s="28"/>
      <c r="K811" s="25"/>
      <c r="L811" s="28"/>
      <c r="M811" s="23"/>
    </row>
    <row r="812" spans="1:52" ht="30" customHeight="1" x14ac:dyDescent="0.3">
      <c r="A812" s="19" t="s">
        <v>2165</v>
      </c>
      <c r="B812" s="20"/>
      <c r="C812" s="20"/>
      <c r="D812" s="20"/>
      <c r="E812" s="24"/>
      <c r="F812" s="27"/>
      <c r="G812" s="24"/>
      <c r="H812" s="27"/>
      <c r="I812" s="24"/>
      <c r="J812" s="27"/>
      <c r="K812" s="24"/>
      <c r="L812" s="27"/>
      <c r="M812" s="21"/>
      <c r="N812" s="1" t="s">
        <v>2166</v>
      </c>
    </row>
    <row r="813" spans="1:52" ht="30" customHeight="1" x14ac:dyDescent="0.3">
      <c r="A813" s="22" t="s">
        <v>1484</v>
      </c>
      <c r="B813" s="22" t="s">
        <v>880</v>
      </c>
      <c r="C813" s="22" t="s">
        <v>881</v>
      </c>
      <c r="D813" s="23">
        <v>0.1</v>
      </c>
      <c r="E813" s="25">
        <f>단가대비표!O174</f>
        <v>0</v>
      </c>
      <c r="F813" s="28">
        <f>TRUNC(E813*D813,1)</f>
        <v>0</v>
      </c>
      <c r="G813" s="25">
        <f>단가대비표!P174</f>
        <v>0</v>
      </c>
      <c r="H813" s="28">
        <f>TRUNC(G813*D813,1)</f>
        <v>0</v>
      </c>
      <c r="I813" s="25">
        <f>단가대비표!V174</f>
        <v>0</v>
      </c>
      <c r="J813" s="28">
        <f>TRUNC(I813*D813,1)</f>
        <v>0</v>
      </c>
      <c r="K813" s="25">
        <f t="shared" ref="K813:L815" si="126">TRUNC(E813+G813+I813,1)</f>
        <v>0</v>
      </c>
      <c r="L813" s="28">
        <f t="shared" si="126"/>
        <v>0</v>
      </c>
      <c r="M813" s="22" t="s">
        <v>1485</v>
      </c>
      <c r="N813" s="2" t="s">
        <v>2166</v>
      </c>
      <c r="O813" s="2" t="s">
        <v>1486</v>
      </c>
      <c r="P813" s="2" t="s">
        <v>64</v>
      </c>
      <c r="Q813" s="2" t="s">
        <v>64</v>
      </c>
      <c r="R813" s="2" t="s">
        <v>63</v>
      </c>
      <c r="S813" s="3"/>
      <c r="T813" s="3"/>
      <c r="U813" s="3"/>
      <c r="V813" s="3">
        <v>1</v>
      </c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2" t="s">
        <v>52</v>
      </c>
      <c r="AW813" s="2" t="s">
        <v>2171</v>
      </c>
      <c r="AX813" s="2" t="s">
        <v>52</v>
      </c>
      <c r="AY813" s="2" t="s">
        <v>52</v>
      </c>
      <c r="AZ813" s="2" t="s">
        <v>52</v>
      </c>
    </row>
    <row r="814" spans="1:52" ht="30" customHeight="1" x14ac:dyDescent="0.3">
      <c r="A814" s="22" t="s">
        <v>1053</v>
      </c>
      <c r="B814" s="22" t="s">
        <v>880</v>
      </c>
      <c r="C814" s="22" t="s">
        <v>881</v>
      </c>
      <c r="D814" s="23">
        <v>0.05</v>
      </c>
      <c r="E814" s="25">
        <f>단가대비표!O157</f>
        <v>0</v>
      </c>
      <c r="F814" s="28">
        <f>TRUNC(E814*D814,1)</f>
        <v>0</v>
      </c>
      <c r="G814" s="25">
        <f>단가대비표!P157</f>
        <v>0</v>
      </c>
      <c r="H814" s="28">
        <f>TRUNC(G814*D814,1)</f>
        <v>0</v>
      </c>
      <c r="I814" s="25">
        <f>단가대비표!V157</f>
        <v>0</v>
      </c>
      <c r="J814" s="28">
        <f>TRUNC(I814*D814,1)</f>
        <v>0</v>
      </c>
      <c r="K814" s="25">
        <f t="shared" si="126"/>
        <v>0</v>
      </c>
      <c r="L814" s="28">
        <f t="shared" si="126"/>
        <v>0</v>
      </c>
      <c r="M814" s="22" t="s">
        <v>1120</v>
      </c>
      <c r="N814" s="2" t="s">
        <v>2166</v>
      </c>
      <c r="O814" s="2" t="s">
        <v>1054</v>
      </c>
      <c r="P814" s="2" t="s">
        <v>64</v>
      </c>
      <c r="Q814" s="2" t="s">
        <v>64</v>
      </c>
      <c r="R814" s="2" t="s">
        <v>63</v>
      </c>
      <c r="S814" s="3"/>
      <c r="T814" s="3"/>
      <c r="U814" s="3"/>
      <c r="V814" s="3">
        <v>1</v>
      </c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2" t="s">
        <v>52</v>
      </c>
      <c r="AW814" s="2" t="s">
        <v>2172</v>
      </c>
      <c r="AX814" s="2" t="s">
        <v>52</v>
      </c>
      <c r="AY814" s="2" t="s">
        <v>52</v>
      </c>
      <c r="AZ814" s="2" t="s">
        <v>52</v>
      </c>
    </row>
    <row r="815" spans="1:52" ht="30" customHeight="1" x14ac:dyDescent="0.3">
      <c r="A815" s="22" t="s">
        <v>1056</v>
      </c>
      <c r="B815" s="22" t="s">
        <v>1267</v>
      </c>
      <c r="C815" s="22" t="s">
        <v>458</v>
      </c>
      <c r="D815" s="23">
        <v>1</v>
      </c>
      <c r="E815" s="25">
        <v>0</v>
      </c>
      <c r="F815" s="28">
        <f>TRUNC(E815*D815,1)</f>
        <v>0</v>
      </c>
      <c r="G815" s="25">
        <v>0</v>
      </c>
      <c r="H815" s="28">
        <f>TRUNC(G815*D815,1)</f>
        <v>0</v>
      </c>
      <c r="I815" s="25">
        <f>TRUNC(SUMIF(V813:V815, RIGHTB(O815, 1), H813:H815)*U815, 2)</f>
        <v>0</v>
      </c>
      <c r="J815" s="28">
        <f>TRUNC(I815*D815,1)</f>
        <v>0</v>
      </c>
      <c r="K815" s="25">
        <f t="shared" si="126"/>
        <v>0</v>
      </c>
      <c r="L815" s="28">
        <f t="shared" si="126"/>
        <v>0</v>
      </c>
      <c r="M815" s="22" t="s">
        <v>52</v>
      </c>
      <c r="N815" s="2" t="s">
        <v>2166</v>
      </c>
      <c r="O815" s="2" t="s">
        <v>877</v>
      </c>
      <c r="P815" s="2" t="s">
        <v>64</v>
      </c>
      <c r="Q815" s="2" t="s">
        <v>64</v>
      </c>
      <c r="R815" s="2" t="s">
        <v>64</v>
      </c>
      <c r="S815" s="3">
        <v>1</v>
      </c>
      <c r="T815" s="3">
        <v>2</v>
      </c>
      <c r="U815" s="3">
        <v>0.02</v>
      </c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2" t="s">
        <v>52</v>
      </c>
      <c r="AW815" s="2" t="s">
        <v>2173</v>
      </c>
      <c r="AX815" s="2" t="s">
        <v>52</v>
      </c>
      <c r="AY815" s="2" t="s">
        <v>52</v>
      </c>
      <c r="AZ815" s="2" t="s">
        <v>52</v>
      </c>
    </row>
    <row r="816" spans="1:52" ht="30" customHeight="1" x14ac:dyDescent="0.3">
      <c r="A816" s="22" t="s">
        <v>885</v>
      </c>
      <c r="B816" s="22" t="s">
        <v>52</v>
      </c>
      <c r="C816" s="22" t="s">
        <v>52</v>
      </c>
      <c r="D816" s="23"/>
      <c r="E816" s="25"/>
      <c r="F816" s="28">
        <f>TRUNC(SUMIF(N813:N815, N812, F813:F815),0)</f>
        <v>0</v>
      </c>
      <c r="G816" s="25"/>
      <c r="H816" s="28">
        <f>TRUNC(SUMIF(N813:N815, N812, H813:H815),0)</f>
        <v>0</v>
      </c>
      <c r="I816" s="25"/>
      <c r="J816" s="28">
        <f>TRUNC(SUMIF(N813:N815, N812, J813:J815),0)</f>
        <v>0</v>
      </c>
      <c r="K816" s="25"/>
      <c r="L816" s="28">
        <f>F816+H816+J816</f>
        <v>0</v>
      </c>
      <c r="M816" s="22" t="s">
        <v>52</v>
      </c>
      <c r="N816" s="2" t="s">
        <v>92</v>
      </c>
      <c r="O816" s="2" t="s">
        <v>92</v>
      </c>
      <c r="P816" s="2" t="s">
        <v>52</v>
      </c>
      <c r="Q816" s="2" t="s">
        <v>52</v>
      </c>
      <c r="R816" s="2" t="s">
        <v>52</v>
      </c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2" t="s">
        <v>52</v>
      </c>
      <c r="AW816" s="2" t="s">
        <v>52</v>
      </c>
      <c r="AX816" s="2" t="s">
        <v>52</v>
      </c>
      <c r="AY816" s="2" t="s">
        <v>52</v>
      </c>
      <c r="AZ816" s="2" t="s">
        <v>52</v>
      </c>
    </row>
    <row r="817" spans="1:52" ht="30" customHeight="1" x14ac:dyDescent="0.3">
      <c r="A817" s="23"/>
      <c r="B817" s="23"/>
      <c r="C817" s="23"/>
      <c r="D817" s="23"/>
      <c r="E817" s="25"/>
      <c r="F817" s="28"/>
      <c r="G817" s="25"/>
      <c r="H817" s="28"/>
      <c r="I817" s="25"/>
      <c r="J817" s="28"/>
      <c r="K817" s="25"/>
      <c r="L817" s="28"/>
      <c r="M817" s="23"/>
    </row>
    <row r="818" spans="1:52" ht="30" customHeight="1" x14ac:dyDescent="0.3">
      <c r="A818" s="19" t="s">
        <v>2174</v>
      </c>
      <c r="B818" s="20"/>
      <c r="C818" s="20"/>
      <c r="D818" s="20"/>
      <c r="E818" s="24"/>
      <c r="F818" s="27"/>
      <c r="G818" s="24"/>
      <c r="H818" s="27"/>
      <c r="I818" s="24"/>
      <c r="J818" s="27"/>
      <c r="K818" s="24"/>
      <c r="L818" s="27"/>
      <c r="M818" s="21"/>
      <c r="N818" s="1" t="s">
        <v>205</v>
      </c>
    </row>
    <row r="819" spans="1:52" ht="30" customHeight="1" x14ac:dyDescent="0.3">
      <c r="A819" s="22" t="s">
        <v>2175</v>
      </c>
      <c r="B819" s="22" t="s">
        <v>2176</v>
      </c>
      <c r="C819" s="22" t="s">
        <v>82</v>
      </c>
      <c r="D819" s="23">
        <v>1.05</v>
      </c>
      <c r="E819" s="25">
        <f>단가대비표!O70</f>
        <v>0</v>
      </c>
      <c r="F819" s="28">
        <f>TRUNC(E819*D819,1)</f>
        <v>0</v>
      </c>
      <c r="G819" s="25">
        <f>단가대비표!P70</f>
        <v>0</v>
      </c>
      <c r="H819" s="28">
        <f>TRUNC(G819*D819,1)</f>
        <v>0</v>
      </c>
      <c r="I819" s="25">
        <f>단가대비표!V70</f>
        <v>0</v>
      </c>
      <c r="J819" s="28">
        <f>TRUNC(I819*D819,1)</f>
        <v>0</v>
      </c>
      <c r="K819" s="25">
        <f>TRUNC(E819+G819+I819,1)</f>
        <v>0</v>
      </c>
      <c r="L819" s="28">
        <f>TRUNC(F819+H819+J819,1)</f>
        <v>0</v>
      </c>
      <c r="M819" s="22" t="s">
        <v>2177</v>
      </c>
      <c r="N819" s="2" t="s">
        <v>205</v>
      </c>
      <c r="O819" s="2" t="s">
        <v>2178</v>
      </c>
      <c r="P819" s="2" t="s">
        <v>64</v>
      </c>
      <c r="Q819" s="2" t="s">
        <v>64</v>
      </c>
      <c r="R819" s="2" t="s">
        <v>63</v>
      </c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2" t="s">
        <v>52</v>
      </c>
      <c r="AW819" s="2" t="s">
        <v>2179</v>
      </c>
      <c r="AX819" s="2" t="s">
        <v>52</v>
      </c>
      <c r="AY819" s="2" t="s">
        <v>52</v>
      </c>
      <c r="AZ819" s="2" t="s">
        <v>52</v>
      </c>
    </row>
    <row r="820" spans="1:52" ht="30" customHeight="1" x14ac:dyDescent="0.3">
      <c r="A820" s="22" t="s">
        <v>2167</v>
      </c>
      <c r="B820" s="22" t="s">
        <v>2168</v>
      </c>
      <c r="C820" s="22" t="s">
        <v>82</v>
      </c>
      <c r="D820" s="23">
        <v>1</v>
      </c>
      <c r="E820" s="25">
        <f>일위대가목록!E133</f>
        <v>0</v>
      </c>
      <c r="F820" s="28">
        <f>TRUNC(E820*D820,1)</f>
        <v>0</v>
      </c>
      <c r="G820" s="25">
        <f>일위대가목록!F133</f>
        <v>0</v>
      </c>
      <c r="H820" s="28">
        <f>TRUNC(G820*D820,1)</f>
        <v>0</v>
      </c>
      <c r="I820" s="25">
        <f>일위대가목록!G133</f>
        <v>0</v>
      </c>
      <c r="J820" s="28">
        <f>TRUNC(I820*D820,1)</f>
        <v>0</v>
      </c>
      <c r="K820" s="25">
        <f>TRUNC(E820+G820+I820,1)</f>
        <v>0</v>
      </c>
      <c r="L820" s="28">
        <f>TRUNC(F820+H820+J820,1)</f>
        <v>0</v>
      </c>
      <c r="M820" s="22" t="s">
        <v>2169</v>
      </c>
      <c r="N820" s="2" t="s">
        <v>205</v>
      </c>
      <c r="O820" s="2" t="s">
        <v>2166</v>
      </c>
      <c r="P820" s="2" t="s">
        <v>63</v>
      </c>
      <c r="Q820" s="2" t="s">
        <v>64</v>
      </c>
      <c r="R820" s="2" t="s">
        <v>64</v>
      </c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2" t="s">
        <v>52</v>
      </c>
      <c r="AW820" s="2" t="s">
        <v>2180</v>
      </c>
      <c r="AX820" s="2" t="s">
        <v>52</v>
      </c>
      <c r="AY820" s="2" t="s">
        <v>52</v>
      </c>
      <c r="AZ820" s="2" t="s">
        <v>52</v>
      </c>
    </row>
    <row r="821" spans="1:52" ht="30" customHeight="1" x14ac:dyDescent="0.3">
      <c r="A821" s="22" t="s">
        <v>885</v>
      </c>
      <c r="B821" s="22" t="s">
        <v>52</v>
      </c>
      <c r="C821" s="22" t="s">
        <v>52</v>
      </c>
      <c r="D821" s="23"/>
      <c r="E821" s="25"/>
      <c r="F821" s="28">
        <f>TRUNC(SUMIF(N819:N820, N818, F819:F820),0)</f>
        <v>0</v>
      </c>
      <c r="G821" s="25"/>
      <c r="H821" s="28">
        <f>TRUNC(SUMIF(N819:N820, N818, H819:H820),0)</f>
        <v>0</v>
      </c>
      <c r="I821" s="25"/>
      <c r="J821" s="28">
        <f>TRUNC(SUMIF(N819:N820, N818, J819:J820),0)</f>
        <v>0</v>
      </c>
      <c r="K821" s="25"/>
      <c r="L821" s="28">
        <f>F821+H821+J821</f>
        <v>0</v>
      </c>
      <c r="M821" s="22" t="s">
        <v>52</v>
      </c>
      <c r="N821" s="2" t="s">
        <v>92</v>
      </c>
      <c r="O821" s="2" t="s">
        <v>92</v>
      </c>
      <c r="P821" s="2" t="s">
        <v>52</v>
      </c>
      <c r="Q821" s="2" t="s">
        <v>52</v>
      </c>
      <c r="R821" s="2" t="s">
        <v>52</v>
      </c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2" t="s">
        <v>52</v>
      </c>
      <c r="AW821" s="2" t="s">
        <v>52</v>
      </c>
      <c r="AX821" s="2" t="s">
        <v>52</v>
      </c>
      <c r="AY821" s="2" t="s">
        <v>52</v>
      </c>
      <c r="AZ821" s="2" t="s">
        <v>52</v>
      </c>
    </row>
    <row r="822" spans="1:52" ht="30" customHeight="1" x14ac:dyDescent="0.3">
      <c r="A822" s="23"/>
      <c r="B822" s="23"/>
      <c r="C822" s="23"/>
      <c r="D822" s="23"/>
      <c r="E822" s="25"/>
      <c r="F822" s="28"/>
      <c r="G822" s="25"/>
      <c r="H822" s="28"/>
      <c r="I822" s="25"/>
      <c r="J822" s="28"/>
      <c r="K822" s="25"/>
      <c r="L822" s="28"/>
      <c r="M822" s="23"/>
    </row>
    <row r="823" spans="1:52" ht="30" customHeight="1" x14ac:dyDescent="0.3">
      <c r="A823" s="19" t="s">
        <v>2181</v>
      </c>
      <c r="B823" s="20"/>
      <c r="C823" s="20"/>
      <c r="D823" s="20"/>
      <c r="E823" s="24"/>
      <c r="F823" s="27"/>
      <c r="G823" s="24"/>
      <c r="H823" s="27"/>
      <c r="I823" s="24"/>
      <c r="J823" s="27"/>
      <c r="K823" s="24"/>
      <c r="L823" s="27"/>
      <c r="M823" s="21"/>
      <c r="N823" s="1" t="s">
        <v>210</v>
      </c>
    </row>
    <row r="824" spans="1:52" ht="30" customHeight="1" x14ac:dyDescent="0.3">
      <c r="A824" s="22" t="s">
        <v>2182</v>
      </c>
      <c r="B824" s="22" t="s">
        <v>2183</v>
      </c>
      <c r="C824" s="22" t="s">
        <v>82</v>
      </c>
      <c r="D824" s="23">
        <v>1.05</v>
      </c>
      <c r="E824" s="25">
        <f>단가대비표!O76</f>
        <v>0</v>
      </c>
      <c r="F824" s="28">
        <f>TRUNC(E824*D824,1)</f>
        <v>0</v>
      </c>
      <c r="G824" s="25">
        <f>단가대비표!P76</f>
        <v>0</v>
      </c>
      <c r="H824" s="28">
        <f>TRUNC(G824*D824,1)</f>
        <v>0</v>
      </c>
      <c r="I824" s="25">
        <f>단가대비표!V76</f>
        <v>0</v>
      </c>
      <c r="J824" s="28">
        <f>TRUNC(I824*D824,1)</f>
        <v>0</v>
      </c>
      <c r="K824" s="25">
        <f>TRUNC(E824+G824+I824,1)</f>
        <v>0</v>
      </c>
      <c r="L824" s="28">
        <f>TRUNC(F824+H824+J824,1)</f>
        <v>0</v>
      </c>
      <c r="M824" s="22" t="s">
        <v>2184</v>
      </c>
      <c r="N824" s="2" t="s">
        <v>210</v>
      </c>
      <c r="O824" s="2" t="s">
        <v>2185</v>
      </c>
      <c r="P824" s="2" t="s">
        <v>64</v>
      </c>
      <c r="Q824" s="2" t="s">
        <v>64</v>
      </c>
      <c r="R824" s="2" t="s">
        <v>63</v>
      </c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2" t="s">
        <v>52</v>
      </c>
      <c r="AW824" s="2" t="s">
        <v>2186</v>
      </c>
      <c r="AX824" s="2" t="s">
        <v>52</v>
      </c>
      <c r="AY824" s="2" t="s">
        <v>52</v>
      </c>
      <c r="AZ824" s="2" t="s">
        <v>52</v>
      </c>
    </row>
    <row r="825" spans="1:52" ht="30" customHeight="1" x14ac:dyDescent="0.3">
      <c r="A825" s="22" t="s">
        <v>2187</v>
      </c>
      <c r="B825" s="22" t="s">
        <v>2188</v>
      </c>
      <c r="C825" s="22" t="s">
        <v>82</v>
      </c>
      <c r="D825" s="23">
        <v>1</v>
      </c>
      <c r="E825" s="25">
        <f>단가대비표!O154</f>
        <v>0</v>
      </c>
      <c r="F825" s="28">
        <f>TRUNC(E825*D825,1)</f>
        <v>0</v>
      </c>
      <c r="G825" s="25">
        <f>단가대비표!P154</f>
        <v>0</v>
      </c>
      <c r="H825" s="28">
        <f>TRUNC(G825*D825,1)</f>
        <v>0</v>
      </c>
      <c r="I825" s="25">
        <f>단가대비표!V154</f>
        <v>0</v>
      </c>
      <c r="J825" s="28">
        <f>TRUNC(I825*D825,1)</f>
        <v>0</v>
      </c>
      <c r="K825" s="25">
        <f>TRUNC(E825+G825+I825,1)</f>
        <v>0</v>
      </c>
      <c r="L825" s="28">
        <f>TRUNC(F825+H825+J825,1)</f>
        <v>0</v>
      </c>
      <c r="M825" s="22" t="s">
        <v>2189</v>
      </c>
      <c r="N825" s="2" t="s">
        <v>210</v>
      </c>
      <c r="O825" s="2" t="s">
        <v>2190</v>
      </c>
      <c r="P825" s="2" t="s">
        <v>64</v>
      </c>
      <c r="Q825" s="2" t="s">
        <v>64</v>
      </c>
      <c r="R825" s="2" t="s">
        <v>63</v>
      </c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2" t="s">
        <v>52</v>
      </c>
      <c r="AW825" s="2" t="s">
        <v>2191</v>
      </c>
      <c r="AX825" s="2" t="s">
        <v>52</v>
      </c>
      <c r="AY825" s="2" t="s">
        <v>52</v>
      </c>
      <c r="AZ825" s="2" t="s">
        <v>52</v>
      </c>
    </row>
    <row r="826" spans="1:52" ht="30" customHeight="1" x14ac:dyDescent="0.3">
      <c r="A826" s="22" t="s">
        <v>885</v>
      </c>
      <c r="B826" s="22" t="s">
        <v>52</v>
      </c>
      <c r="C826" s="22" t="s">
        <v>52</v>
      </c>
      <c r="D826" s="23"/>
      <c r="E826" s="25"/>
      <c r="F826" s="28">
        <f>TRUNC(SUMIF(N824:N825, N823, F824:F825),0)</f>
        <v>0</v>
      </c>
      <c r="G826" s="25"/>
      <c r="H826" s="28">
        <f>TRUNC(SUMIF(N824:N825, N823, H824:H825),0)</f>
        <v>0</v>
      </c>
      <c r="I826" s="25"/>
      <c r="J826" s="28">
        <f>TRUNC(SUMIF(N824:N825, N823, J824:J825),0)</f>
        <v>0</v>
      </c>
      <c r="K826" s="25"/>
      <c r="L826" s="28">
        <f>F826+H826+J826</f>
        <v>0</v>
      </c>
      <c r="M826" s="22" t="s">
        <v>52</v>
      </c>
      <c r="N826" s="2" t="s">
        <v>92</v>
      </c>
      <c r="O826" s="2" t="s">
        <v>92</v>
      </c>
      <c r="P826" s="2" t="s">
        <v>52</v>
      </c>
      <c r="Q826" s="2" t="s">
        <v>52</v>
      </c>
      <c r="R826" s="2" t="s">
        <v>52</v>
      </c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2" t="s">
        <v>52</v>
      </c>
      <c r="AW826" s="2" t="s">
        <v>52</v>
      </c>
      <c r="AX826" s="2" t="s">
        <v>52</v>
      </c>
      <c r="AY826" s="2" t="s">
        <v>52</v>
      </c>
      <c r="AZ826" s="2" t="s">
        <v>52</v>
      </c>
    </row>
    <row r="827" spans="1:52" ht="30" customHeight="1" x14ac:dyDescent="0.3">
      <c r="A827" s="23"/>
      <c r="B827" s="23"/>
      <c r="C827" s="23"/>
      <c r="D827" s="23"/>
      <c r="E827" s="25"/>
      <c r="F827" s="28"/>
      <c r="G827" s="25"/>
      <c r="H827" s="28"/>
      <c r="I827" s="25"/>
      <c r="J827" s="28"/>
      <c r="K827" s="25"/>
      <c r="L827" s="28"/>
      <c r="M827" s="23"/>
    </row>
    <row r="828" spans="1:52" ht="30" customHeight="1" x14ac:dyDescent="0.3">
      <c r="A828" s="19" t="s">
        <v>2192</v>
      </c>
      <c r="B828" s="20"/>
      <c r="C828" s="20"/>
      <c r="D828" s="20"/>
      <c r="E828" s="24"/>
      <c r="F828" s="27"/>
      <c r="G828" s="24"/>
      <c r="H828" s="27"/>
      <c r="I828" s="24"/>
      <c r="J828" s="27"/>
      <c r="K828" s="24"/>
      <c r="L828" s="27"/>
      <c r="M828" s="21"/>
      <c r="N828" s="1" t="s">
        <v>215</v>
      </c>
    </row>
    <row r="829" spans="1:52" ht="30" customHeight="1" x14ac:dyDescent="0.3">
      <c r="A829" s="22" t="s">
        <v>2193</v>
      </c>
      <c r="B829" s="22" t="s">
        <v>2194</v>
      </c>
      <c r="C829" s="22" t="s">
        <v>82</v>
      </c>
      <c r="D829" s="23">
        <v>1.05</v>
      </c>
      <c r="E829" s="25">
        <f>단가대비표!O77</f>
        <v>0</v>
      </c>
      <c r="F829" s="28">
        <f>TRUNC(E829*D829,1)</f>
        <v>0</v>
      </c>
      <c r="G829" s="25">
        <f>단가대비표!P77</f>
        <v>0</v>
      </c>
      <c r="H829" s="28">
        <f>TRUNC(G829*D829,1)</f>
        <v>0</v>
      </c>
      <c r="I829" s="25">
        <f>단가대비표!V77</f>
        <v>0</v>
      </c>
      <c r="J829" s="28">
        <f>TRUNC(I829*D829,1)</f>
        <v>0</v>
      </c>
      <c r="K829" s="25">
        <f>TRUNC(E829+G829+I829,1)</f>
        <v>0</v>
      </c>
      <c r="L829" s="28">
        <f>TRUNC(F829+H829+J829,1)</f>
        <v>0</v>
      </c>
      <c r="M829" s="22" t="s">
        <v>2195</v>
      </c>
      <c r="N829" s="2" t="s">
        <v>215</v>
      </c>
      <c r="O829" s="2" t="s">
        <v>2196</v>
      </c>
      <c r="P829" s="2" t="s">
        <v>64</v>
      </c>
      <c r="Q829" s="2" t="s">
        <v>64</v>
      </c>
      <c r="R829" s="2" t="s">
        <v>63</v>
      </c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2" t="s">
        <v>52</v>
      </c>
      <c r="AW829" s="2" t="s">
        <v>2197</v>
      </c>
      <c r="AX829" s="2" t="s">
        <v>52</v>
      </c>
      <c r="AY829" s="2" t="s">
        <v>52</v>
      </c>
      <c r="AZ829" s="2" t="s">
        <v>52</v>
      </c>
    </row>
    <row r="830" spans="1:52" ht="30" customHeight="1" x14ac:dyDescent="0.3">
      <c r="A830" s="22" t="s">
        <v>2187</v>
      </c>
      <c r="B830" s="22" t="s">
        <v>2188</v>
      </c>
      <c r="C830" s="22" t="s">
        <v>82</v>
      </c>
      <c r="D830" s="23">
        <v>1</v>
      </c>
      <c r="E830" s="25">
        <f>단가대비표!O154</f>
        <v>0</v>
      </c>
      <c r="F830" s="28">
        <f>TRUNC(E830*D830,1)</f>
        <v>0</v>
      </c>
      <c r="G830" s="25">
        <f>단가대비표!P154</f>
        <v>0</v>
      </c>
      <c r="H830" s="28">
        <f>TRUNC(G830*D830,1)</f>
        <v>0</v>
      </c>
      <c r="I830" s="25">
        <f>단가대비표!V154</f>
        <v>0</v>
      </c>
      <c r="J830" s="28">
        <f>TRUNC(I830*D830,1)</f>
        <v>0</v>
      </c>
      <c r="K830" s="25">
        <f>TRUNC(E830+G830+I830,1)</f>
        <v>0</v>
      </c>
      <c r="L830" s="28">
        <f>TRUNC(F830+H830+J830,1)</f>
        <v>0</v>
      </c>
      <c r="M830" s="22" t="s">
        <v>2189</v>
      </c>
      <c r="N830" s="2" t="s">
        <v>215</v>
      </c>
      <c r="O830" s="2" t="s">
        <v>2190</v>
      </c>
      <c r="P830" s="2" t="s">
        <v>64</v>
      </c>
      <c r="Q830" s="2" t="s">
        <v>64</v>
      </c>
      <c r="R830" s="2" t="s">
        <v>63</v>
      </c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2" t="s">
        <v>52</v>
      </c>
      <c r="AW830" s="2" t="s">
        <v>2198</v>
      </c>
      <c r="AX830" s="2" t="s">
        <v>52</v>
      </c>
      <c r="AY830" s="2" t="s">
        <v>52</v>
      </c>
      <c r="AZ830" s="2" t="s">
        <v>52</v>
      </c>
    </row>
    <row r="831" spans="1:52" ht="30" customHeight="1" x14ac:dyDescent="0.3">
      <c r="A831" s="22" t="s">
        <v>885</v>
      </c>
      <c r="B831" s="22" t="s">
        <v>52</v>
      </c>
      <c r="C831" s="22" t="s">
        <v>52</v>
      </c>
      <c r="D831" s="23"/>
      <c r="E831" s="25"/>
      <c r="F831" s="28">
        <f>TRUNC(SUMIF(N829:N830, N828, F829:F830),0)</f>
        <v>0</v>
      </c>
      <c r="G831" s="25"/>
      <c r="H831" s="28">
        <f>TRUNC(SUMIF(N829:N830, N828, H829:H830),0)</f>
        <v>0</v>
      </c>
      <c r="I831" s="25"/>
      <c r="J831" s="28">
        <f>TRUNC(SUMIF(N829:N830, N828, J829:J830),0)</f>
        <v>0</v>
      </c>
      <c r="K831" s="25"/>
      <c r="L831" s="28">
        <f>F831+H831+J831</f>
        <v>0</v>
      </c>
      <c r="M831" s="22" t="s">
        <v>52</v>
      </c>
      <c r="N831" s="2" t="s">
        <v>92</v>
      </c>
      <c r="O831" s="2" t="s">
        <v>92</v>
      </c>
      <c r="P831" s="2" t="s">
        <v>52</v>
      </c>
      <c r="Q831" s="2" t="s">
        <v>52</v>
      </c>
      <c r="R831" s="2" t="s">
        <v>52</v>
      </c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2" t="s">
        <v>52</v>
      </c>
      <c r="AW831" s="2" t="s">
        <v>52</v>
      </c>
      <c r="AX831" s="2" t="s">
        <v>52</v>
      </c>
      <c r="AY831" s="2" t="s">
        <v>52</v>
      </c>
      <c r="AZ831" s="2" t="s">
        <v>52</v>
      </c>
    </row>
    <row r="832" spans="1:52" ht="30" customHeight="1" x14ac:dyDescent="0.3">
      <c r="A832" s="23"/>
      <c r="B832" s="23"/>
      <c r="C832" s="23"/>
      <c r="D832" s="23"/>
      <c r="E832" s="25"/>
      <c r="F832" s="28"/>
      <c r="G832" s="25"/>
      <c r="H832" s="28"/>
      <c r="I832" s="25"/>
      <c r="J832" s="28"/>
      <c r="K832" s="25"/>
      <c r="L832" s="28"/>
      <c r="M832" s="23"/>
    </row>
    <row r="833" spans="1:52" ht="30" customHeight="1" x14ac:dyDescent="0.3">
      <c r="A833" s="19" t="s">
        <v>2199</v>
      </c>
      <c r="B833" s="20"/>
      <c r="C833" s="20"/>
      <c r="D833" s="20"/>
      <c r="E833" s="24"/>
      <c r="F833" s="27"/>
      <c r="G833" s="24"/>
      <c r="H833" s="27"/>
      <c r="I833" s="24"/>
      <c r="J833" s="27"/>
      <c r="K833" s="24"/>
      <c r="L833" s="27"/>
      <c r="M833" s="21"/>
      <c r="N833" s="1" t="s">
        <v>219</v>
      </c>
    </row>
    <row r="834" spans="1:52" ht="30" customHeight="1" x14ac:dyDescent="0.3">
      <c r="A834" s="22" t="s">
        <v>2182</v>
      </c>
      <c r="B834" s="22" t="s">
        <v>2183</v>
      </c>
      <c r="C834" s="22" t="s">
        <v>82</v>
      </c>
      <c r="D834" s="23">
        <v>2.1</v>
      </c>
      <c r="E834" s="25">
        <f>단가대비표!O76</f>
        <v>0</v>
      </c>
      <c r="F834" s="28">
        <f>TRUNC(E834*D834,1)</f>
        <v>0</v>
      </c>
      <c r="G834" s="25">
        <f>단가대비표!P76</f>
        <v>0</v>
      </c>
      <c r="H834" s="28">
        <f>TRUNC(G834*D834,1)</f>
        <v>0</v>
      </c>
      <c r="I834" s="25">
        <f>단가대비표!V76</f>
        <v>0</v>
      </c>
      <c r="J834" s="28">
        <f>TRUNC(I834*D834,1)</f>
        <v>0</v>
      </c>
      <c r="K834" s="25">
        <f>TRUNC(E834+G834+I834,1)</f>
        <v>0</v>
      </c>
      <c r="L834" s="28">
        <f>TRUNC(F834+H834+J834,1)</f>
        <v>0</v>
      </c>
      <c r="M834" s="22" t="s">
        <v>2184</v>
      </c>
      <c r="N834" s="2" t="s">
        <v>219</v>
      </c>
      <c r="O834" s="2" t="s">
        <v>2185</v>
      </c>
      <c r="P834" s="2" t="s">
        <v>64</v>
      </c>
      <c r="Q834" s="2" t="s">
        <v>64</v>
      </c>
      <c r="R834" s="2" t="s">
        <v>63</v>
      </c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2" t="s">
        <v>52</v>
      </c>
      <c r="AW834" s="2" t="s">
        <v>2200</v>
      </c>
      <c r="AX834" s="2" t="s">
        <v>52</v>
      </c>
      <c r="AY834" s="2" t="s">
        <v>52</v>
      </c>
      <c r="AZ834" s="2" t="s">
        <v>52</v>
      </c>
    </row>
    <row r="835" spans="1:52" ht="30" customHeight="1" x14ac:dyDescent="0.3">
      <c r="A835" s="22" t="s">
        <v>2187</v>
      </c>
      <c r="B835" s="22" t="s">
        <v>2201</v>
      </c>
      <c r="C835" s="22" t="s">
        <v>82</v>
      </c>
      <c r="D835" s="23">
        <v>1</v>
      </c>
      <c r="E835" s="25">
        <f>단가대비표!O155</f>
        <v>0</v>
      </c>
      <c r="F835" s="28">
        <f>TRUNC(E835*D835,1)</f>
        <v>0</v>
      </c>
      <c r="G835" s="25">
        <f>단가대비표!P155</f>
        <v>0</v>
      </c>
      <c r="H835" s="28">
        <f>TRUNC(G835*D835,1)</f>
        <v>0</v>
      </c>
      <c r="I835" s="25">
        <f>단가대비표!V155</f>
        <v>0</v>
      </c>
      <c r="J835" s="28">
        <f>TRUNC(I835*D835,1)</f>
        <v>0</v>
      </c>
      <c r="K835" s="25">
        <f>TRUNC(E835+G835+I835,1)</f>
        <v>0</v>
      </c>
      <c r="L835" s="28">
        <f>TRUNC(F835+H835+J835,1)</f>
        <v>0</v>
      </c>
      <c r="M835" s="22" t="s">
        <v>2202</v>
      </c>
      <c r="N835" s="2" t="s">
        <v>219</v>
      </c>
      <c r="O835" s="2" t="s">
        <v>2203</v>
      </c>
      <c r="P835" s="2" t="s">
        <v>64</v>
      </c>
      <c r="Q835" s="2" t="s">
        <v>64</v>
      </c>
      <c r="R835" s="2" t="s">
        <v>63</v>
      </c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2" t="s">
        <v>52</v>
      </c>
      <c r="AW835" s="2" t="s">
        <v>2204</v>
      </c>
      <c r="AX835" s="2" t="s">
        <v>52</v>
      </c>
      <c r="AY835" s="2" t="s">
        <v>52</v>
      </c>
      <c r="AZ835" s="2" t="s">
        <v>52</v>
      </c>
    </row>
    <row r="836" spans="1:52" ht="30" customHeight="1" x14ac:dyDescent="0.3">
      <c r="A836" s="22" t="s">
        <v>885</v>
      </c>
      <c r="B836" s="22" t="s">
        <v>52</v>
      </c>
      <c r="C836" s="22" t="s">
        <v>52</v>
      </c>
      <c r="D836" s="23"/>
      <c r="E836" s="25"/>
      <c r="F836" s="28">
        <f>TRUNC(SUMIF(N834:N835, N833, F834:F835),0)</f>
        <v>0</v>
      </c>
      <c r="G836" s="25"/>
      <c r="H836" s="28">
        <f>TRUNC(SUMIF(N834:N835, N833, H834:H835),0)</f>
        <v>0</v>
      </c>
      <c r="I836" s="25"/>
      <c r="J836" s="28">
        <f>TRUNC(SUMIF(N834:N835, N833, J834:J835),0)</f>
        <v>0</v>
      </c>
      <c r="K836" s="25"/>
      <c r="L836" s="28">
        <f>F836+H836+J836</f>
        <v>0</v>
      </c>
      <c r="M836" s="22" t="s">
        <v>52</v>
      </c>
      <c r="N836" s="2" t="s">
        <v>92</v>
      </c>
      <c r="O836" s="2" t="s">
        <v>92</v>
      </c>
      <c r="P836" s="2" t="s">
        <v>52</v>
      </c>
      <c r="Q836" s="2" t="s">
        <v>52</v>
      </c>
      <c r="R836" s="2" t="s">
        <v>52</v>
      </c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2" t="s">
        <v>52</v>
      </c>
      <c r="AW836" s="2" t="s">
        <v>52</v>
      </c>
      <c r="AX836" s="2" t="s">
        <v>52</v>
      </c>
      <c r="AY836" s="2" t="s">
        <v>52</v>
      </c>
      <c r="AZ836" s="2" t="s">
        <v>52</v>
      </c>
    </row>
    <row r="837" spans="1:52" ht="30" customHeight="1" x14ac:dyDescent="0.3">
      <c r="A837" s="23"/>
      <c r="B837" s="23"/>
      <c r="C837" s="23"/>
      <c r="D837" s="23"/>
      <c r="E837" s="25"/>
      <c r="F837" s="28"/>
      <c r="G837" s="25"/>
      <c r="H837" s="28"/>
      <c r="I837" s="25"/>
      <c r="J837" s="28"/>
      <c r="K837" s="25"/>
      <c r="L837" s="28"/>
      <c r="M837" s="23"/>
    </row>
    <row r="838" spans="1:52" ht="30" customHeight="1" x14ac:dyDescent="0.3">
      <c r="A838" s="19" t="s">
        <v>2205</v>
      </c>
      <c r="B838" s="20"/>
      <c r="C838" s="20"/>
      <c r="D838" s="20"/>
      <c r="E838" s="24"/>
      <c r="F838" s="27"/>
      <c r="G838" s="24"/>
      <c r="H838" s="27"/>
      <c r="I838" s="24"/>
      <c r="J838" s="27"/>
      <c r="K838" s="24"/>
      <c r="L838" s="27"/>
      <c r="M838" s="21"/>
      <c r="N838" s="1" t="s">
        <v>2206</v>
      </c>
    </row>
    <row r="839" spans="1:52" ht="30" customHeight="1" x14ac:dyDescent="0.3">
      <c r="A839" s="22" t="s">
        <v>1484</v>
      </c>
      <c r="B839" s="22" t="s">
        <v>880</v>
      </c>
      <c r="C839" s="22" t="s">
        <v>881</v>
      </c>
      <c r="D839" s="23">
        <v>5.7000000000000002E-2</v>
      </c>
      <c r="E839" s="25">
        <f>단가대비표!O174</f>
        <v>0</v>
      </c>
      <c r="F839" s="28">
        <f>TRUNC(E839*D839,1)</f>
        <v>0</v>
      </c>
      <c r="G839" s="25">
        <f>단가대비표!P174</f>
        <v>0</v>
      </c>
      <c r="H839" s="28">
        <f>TRUNC(G839*D839,1)</f>
        <v>0</v>
      </c>
      <c r="I839" s="25">
        <f>단가대비표!V174</f>
        <v>0</v>
      </c>
      <c r="J839" s="28">
        <f>TRUNC(I839*D839,1)</f>
        <v>0</v>
      </c>
      <c r="K839" s="25">
        <f t="shared" ref="K839:L841" si="127">TRUNC(E839+G839+I839,1)</f>
        <v>0</v>
      </c>
      <c r="L839" s="28">
        <f t="shared" si="127"/>
        <v>0</v>
      </c>
      <c r="M839" s="22" t="s">
        <v>1485</v>
      </c>
      <c r="N839" s="2" t="s">
        <v>2206</v>
      </c>
      <c r="O839" s="2" t="s">
        <v>1486</v>
      </c>
      <c r="P839" s="2" t="s">
        <v>64</v>
      </c>
      <c r="Q839" s="2" t="s">
        <v>64</v>
      </c>
      <c r="R839" s="2" t="s">
        <v>63</v>
      </c>
      <c r="S839" s="3"/>
      <c r="T839" s="3"/>
      <c r="U839" s="3"/>
      <c r="V839" s="3">
        <v>1</v>
      </c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2" t="s">
        <v>52</v>
      </c>
      <c r="AW839" s="2" t="s">
        <v>2211</v>
      </c>
      <c r="AX839" s="2" t="s">
        <v>52</v>
      </c>
      <c r="AY839" s="2" t="s">
        <v>52</v>
      </c>
      <c r="AZ839" s="2" t="s">
        <v>52</v>
      </c>
    </row>
    <row r="840" spans="1:52" ht="30" customHeight="1" x14ac:dyDescent="0.3">
      <c r="A840" s="22" t="s">
        <v>1053</v>
      </c>
      <c r="B840" s="22" t="s">
        <v>880</v>
      </c>
      <c r="C840" s="22" t="s">
        <v>881</v>
      </c>
      <c r="D840" s="23">
        <v>2.9000000000000001E-2</v>
      </c>
      <c r="E840" s="25">
        <f>단가대비표!O157</f>
        <v>0</v>
      </c>
      <c r="F840" s="28">
        <f>TRUNC(E840*D840,1)</f>
        <v>0</v>
      </c>
      <c r="G840" s="25">
        <f>단가대비표!P157</f>
        <v>0</v>
      </c>
      <c r="H840" s="28">
        <f>TRUNC(G840*D840,1)</f>
        <v>0</v>
      </c>
      <c r="I840" s="25">
        <f>단가대비표!V157</f>
        <v>0</v>
      </c>
      <c r="J840" s="28">
        <f>TRUNC(I840*D840,1)</f>
        <v>0</v>
      </c>
      <c r="K840" s="25">
        <f t="shared" si="127"/>
        <v>0</v>
      </c>
      <c r="L840" s="28">
        <f t="shared" si="127"/>
        <v>0</v>
      </c>
      <c r="M840" s="22" t="s">
        <v>1120</v>
      </c>
      <c r="N840" s="2" t="s">
        <v>2206</v>
      </c>
      <c r="O840" s="2" t="s">
        <v>1054</v>
      </c>
      <c r="P840" s="2" t="s">
        <v>64</v>
      </c>
      <c r="Q840" s="2" t="s">
        <v>64</v>
      </c>
      <c r="R840" s="2" t="s">
        <v>63</v>
      </c>
      <c r="S840" s="3"/>
      <c r="T840" s="3"/>
      <c r="U840" s="3"/>
      <c r="V840" s="3">
        <v>1</v>
      </c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2" t="s">
        <v>52</v>
      </c>
      <c r="AW840" s="2" t="s">
        <v>2212</v>
      </c>
      <c r="AX840" s="2" t="s">
        <v>52</v>
      </c>
      <c r="AY840" s="2" t="s">
        <v>52</v>
      </c>
      <c r="AZ840" s="2" t="s">
        <v>52</v>
      </c>
    </row>
    <row r="841" spans="1:52" ht="30" customHeight="1" x14ac:dyDescent="0.3">
      <c r="A841" s="22" t="s">
        <v>1056</v>
      </c>
      <c r="B841" s="22" t="s">
        <v>1987</v>
      </c>
      <c r="C841" s="22" t="s">
        <v>458</v>
      </c>
      <c r="D841" s="23">
        <v>1</v>
      </c>
      <c r="E841" s="25">
        <v>0</v>
      </c>
      <c r="F841" s="28">
        <f>TRUNC(E841*D841,1)</f>
        <v>0</v>
      </c>
      <c r="G841" s="25">
        <v>0</v>
      </c>
      <c r="H841" s="28">
        <f>TRUNC(G841*D841,1)</f>
        <v>0</v>
      </c>
      <c r="I841" s="25">
        <f>TRUNC(SUMIF(V839:V841, RIGHTB(O841, 1), H839:H841)*U841, 2)</f>
        <v>0</v>
      </c>
      <c r="J841" s="28">
        <f>TRUNC(I841*D841,1)</f>
        <v>0</v>
      </c>
      <c r="K841" s="25">
        <f t="shared" si="127"/>
        <v>0</v>
      </c>
      <c r="L841" s="28">
        <f t="shared" si="127"/>
        <v>0</v>
      </c>
      <c r="M841" s="22" t="s">
        <v>52</v>
      </c>
      <c r="N841" s="2" t="s">
        <v>2206</v>
      </c>
      <c r="O841" s="2" t="s">
        <v>877</v>
      </c>
      <c r="P841" s="2" t="s">
        <v>64</v>
      </c>
      <c r="Q841" s="2" t="s">
        <v>64</v>
      </c>
      <c r="R841" s="2" t="s">
        <v>64</v>
      </c>
      <c r="S841" s="3">
        <v>1</v>
      </c>
      <c r="T841" s="3">
        <v>2</v>
      </c>
      <c r="U841" s="3">
        <v>0.01</v>
      </c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2" t="s">
        <v>52</v>
      </c>
      <c r="AW841" s="2" t="s">
        <v>2213</v>
      </c>
      <c r="AX841" s="2" t="s">
        <v>52</v>
      </c>
      <c r="AY841" s="2" t="s">
        <v>52</v>
      </c>
      <c r="AZ841" s="2" t="s">
        <v>52</v>
      </c>
    </row>
    <row r="842" spans="1:52" ht="30" customHeight="1" x14ac:dyDescent="0.3">
      <c r="A842" s="22" t="s">
        <v>885</v>
      </c>
      <c r="B842" s="22" t="s">
        <v>52</v>
      </c>
      <c r="C842" s="22" t="s">
        <v>52</v>
      </c>
      <c r="D842" s="23"/>
      <c r="E842" s="25"/>
      <c r="F842" s="28">
        <f>TRUNC(SUMIF(N839:N841, N838, F839:F841),0)</f>
        <v>0</v>
      </c>
      <c r="G842" s="25"/>
      <c r="H842" s="28">
        <f>TRUNC(SUMIF(N839:N841, N838, H839:H841),0)</f>
        <v>0</v>
      </c>
      <c r="I842" s="25"/>
      <c r="J842" s="28">
        <f>TRUNC(SUMIF(N839:N841, N838, J839:J841),0)</f>
        <v>0</v>
      </c>
      <c r="K842" s="25"/>
      <c r="L842" s="28">
        <f>F842+H842+J842</f>
        <v>0</v>
      </c>
      <c r="M842" s="22" t="s">
        <v>52</v>
      </c>
      <c r="N842" s="2" t="s">
        <v>92</v>
      </c>
      <c r="O842" s="2" t="s">
        <v>92</v>
      </c>
      <c r="P842" s="2" t="s">
        <v>52</v>
      </c>
      <c r="Q842" s="2" t="s">
        <v>52</v>
      </c>
      <c r="R842" s="2" t="s">
        <v>52</v>
      </c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2" t="s">
        <v>52</v>
      </c>
      <c r="AW842" s="2" t="s">
        <v>52</v>
      </c>
      <c r="AX842" s="2" t="s">
        <v>52</v>
      </c>
      <c r="AY842" s="2" t="s">
        <v>52</v>
      </c>
      <c r="AZ842" s="2" t="s">
        <v>52</v>
      </c>
    </row>
    <row r="843" spans="1:52" ht="30" customHeight="1" x14ac:dyDescent="0.3">
      <c r="A843" s="23"/>
      <c r="B843" s="23"/>
      <c r="C843" s="23"/>
      <c r="D843" s="23"/>
      <c r="E843" s="25"/>
      <c r="F843" s="28"/>
      <c r="G843" s="25"/>
      <c r="H843" s="28"/>
      <c r="I843" s="25"/>
      <c r="J843" s="28"/>
      <c r="K843" s="25"/>
      <c r="L843" s="28"/>
      <c r="M843" s="23"/>
    </row>
    <row r="844" spans="1:52" ht="30" customHeight="1" x14ac:dyDescent="0.3">
      <c r="A844" s="19" t="s">
        <v>2214</v>
      </c>
      <c r="B844" s="20"/>
      <c r="C844" s="20"/>
      <c r="D844" s="20"/>
      <c r="E844" s="24"/>
      <c r="F844" s="27"/>
      <c r="G844" s="24"/>
      <c r="H844" s="27"/>
      <c r="I844" s="24"/>
      <c r="J844" s="27"/>
      <c r="K844" s="24"/>
      <c r="L844" s="27"/>
      <c r="M844" s="21"/>
      <c r="N844" s="1" t="s">
        <v>223</v>
      </c>
    </row>
    <row r="845" spans="1:52" ht="30" customHeight="1" x14ac:dyDescent="0.3">
      <c r="A845" s="22" t="s">
        <v>2182</v>
      </c>
      <c r="B845" s="22" t="s">
        <v>2216</v>
      </c>
      <c r="C845" s="22" t="s">
        <v>82</v>
      </c>
      <c r="D845" s="23">
        <v>2.1</v>
      </c>
      <c r="E845" s="25">
        <f>단가대비표!O75</f>
        <v>0</v>
      </c>
      <c r="F845" s="28">
        <f>TRUNC(E845*D845,1)</f>
        <v>0</v>
      </c>
      <c r="G845" s="25">
        <f>단가대비표!P75</f>
        <v>0</v>
      </c>
      <c r="H845" s="28">
        <f>TRUNC(G845*D845,1)</f>
        <v>0</v>
      </c>
      <c r="I845" s="25">
        <f>단가대비표!V75</f>
        <v>0</v>
      </c>
      <c r="J845" s="28">
        <f>TRUNC(I845*D845,1)</f>
        <v>0</v>
      </c>
      <c r="K845" s="25">
        <f>TRUNC(E845+G845+I845,1)</f>
        <v>0</v>
      </c>
      <c r="L845" s="28">
        <f>TRUNC(F845+H845+J845,1)</f>
        <v>0</v>
      </c>
      <c r="M845" s="22" t="s">
        <v>2217</v>
      </c>
      <c r="N845" s="2" t="s">
        <v>223</v>
      </c>
      <c r="O845" s="2" t="s">
        <v>2218</v>
      </c>
      <c r="P845" s="2" t="s">
        <v>64</v>
      </c>
      <c r="Q845" s="2" t="s">
        <v>64</v>
      </c>
      <c r="R845" s="2" t="s">
        <v>63</v>
      </c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2" t="s">
        <v>52</v>
      </c>
      <c r="AW845" s="2" t="s">
        <v>2219</v>
      </c>
      <c r="AX845" s="2" t="s">
        <v>52</v>
      </c>
      <c r="AY845" s="2" t="s">
        <v>52</v>
      </c>
      <c r="AZ845" s="2" t="s">
        <v>52</v>
      </c>
    </row>
    <row r="846" spans="1:52" ht="30" customHeight="1" x14ac:dyDescent="0.3">
      <c r="A846" s="22" t="s">
        <v>2207</v>
      </c>
      <c r="B846" s="22" t="s">
        <v>2208</v>
      </c>
      <c r="C846" s="22" t="s">
        <v>82</v>
      </c>
      <c r="D846" s="23">
        <v>1</v>
      </c>
      <c r="E846" s="25">
        <f>일위대가목록!E138</f>
        <v>0</v>
      </c>
      <c r="F846" s="28">
        <f>TRUNC(E846*D846,1)</f>
        <v>0</v>
      </c>
      <c r="G846" s="25">
        <f>일위대가목록!F138</f>
        <v>0</v>
      </c>
      <c r="H846" s="28">
        <f>TRUNC(G846*D846,1)</f>
        <v>0</v>
      </c>
      <c r="I846" s="25">
        <f>일위대가목록!G138</f>
        <v>0</v>
      </c>
      <c r="J846" s="28">
        <f>TRUNC(I846*D846,1)</f>
        <v>0</v>
      </c>
      <c r="K846" s="25">
        <f>TRUNC(E846+G846+I846,1)</f>
        <v>0</v>
      </c>
      <c r="L846" s="28">
        <f>TRUNC(F846+H846+J846,1)</f>
        <v>0</v>
      </c>
      <c r="M846" s="22" t="s">
        <v>2209</v>
      </c>
      <c r="N846" s="2" t="s">
        <v>223</v>
      </c>
      <c r="O846" s="2" t="s">
        <v>2206</v>
      </c>
      <c r="P846" s="2" t="s">
        <v>63</v>
      </c>
      <c r="Q846" s="2" t="s">
        <v>64</v>
      </c>
      <c r="R846" s="2" t="s">
        <v>64</v>
      </c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2" t="s">
        <v>52</v>
      </c>
      <c r="AW846" s="2" t="s">
        <v>2220</v>
      </c>
      <c r="AX846" s="2" t="s">
        <v>52</v>
      </c>
      <c r="AY846" s="2" t="s">
        <v>52</v>
      </c>
      <c r="AZ846" s="2" t="s">
        <v>52</v>
      </c>
    </row>
    <row r="847" spans="1:52" ht="30" customHeight="1" x14ac:dyDescent="0.3">
      <c r="A847" s="22" t="s">
        <v>885</v>
      </c>
      <c r="B847" s="22" t="s">
        <v>52</v>
      </c>
      <c r="C847" s="22" t="s">
        <v>52</v>
      </c>
      <c r="D847" s="23"/>
      <c r="E847" s="25"/>
      <c r="F847" s="28">
        <f>TRUNC(SUMIF(N845:N846, N844, F845:F846),0)</f>
        <v>0</v>
      </c>
      <c r="G847" s="25"/>
      <c r="H847" s="28">
        <f>TRUNC(SUMIF(N845:N846, N844, H845:H846),0)</f>
        <v>0</v>
      </c>
      <c r="I847" s="25"/>
      <c r="J847" s="28">
        <f>TRUNC(SUMIF(N845:N846, N844, J845:J846),0)</f>
        <v>0</v>
      </c>
      <c r="K847" s="25"/>
      <c r="L847" s="28">
        <f>F847+H847+J847</f>
        <v>0</v>
      </c>
      <c r="M847" s="22" t="s">
        <v>52</v>
      </c>
      <c r="N847" s="2" t="s">
        <v>92</v>
      </c>
      <c r="O847" s="2" t="s">
        <v>92</v>
      </c>
      <c r="P847" s="2" t="s">
        <v>52</v>
      </c>
      <c r="Q847" s="2" t="s">
        <v>52</v>
      </c>
      <c r="R847" s="2" t="s">
        <v>52</v>
      </c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2" t="s">
        <v>52</v>
      </c>
      <c r="AW847" s="2" t="s">
        <v>52</v>
      </c>
      <c r="AX847" s="2" t="s">
        <v>52</v>
      </c>
      <c r="AY847" s="2" t="s">
        <v>52</v>
      </c>
      <c r="AZ847" s="2" t="s">
        <v>52</v>
      </c>
    </row>
    <row r="848" spans="1:52" ht="30" customHeight="1" x14ac:dyDescent="0.3">
      <c r="A848" s="23"/>
      <c r="B848" s="23"/>
      <c r="C848" s="23"/>
      <c r="D848" s="23"/>
      <c r="E848" s="25"/>
      <c r="F848" s="28"/>
      <c r="G848" s="25"/>
      <c r="H848" s="28"/>
      <c r="I848" s="25"/>
      <c r="J848" s="28"/>
      <c r="K848" s="25"/>
      <c r="L848" s="28"/>
      <c r="M848" s="23"/>
    </row>
    <row r="849" spans="1:52" ht="30" customHeight="1" x14ac:dyDescent="0.3">
      <c r="A849" s="19" t="s">
        <v>2221</v>
      </c>
      <c r="B849" s="20"/>
      <c r="C849" s="20"/>
      <c r="D849" s="20"/>
      <c r="E849" s="24"/>
      <c r="F849" s="27"/>
      <c r="G849" s="24"/>
      <c r="H849" s="27"/>
      <c r="I849" s="24"/>
      <c r="J849" s="27"/>
      <c r="K849" s="24"/>
      <c r="L849" s="27"/>
      <c r="M849" s="21"/>
      <c r="N849" s="1" t="s">
        <v>228</v>
      </c>
    </row>
    <row r="850" spans="1:52" ht="30" customHeight="1" x14ac:dyDescent="0.3">
      <c r="A850" s="22" t="s">
        <v>2222</v>
      </c>
      <c r="B850" s="22" t="s">
        <v>2223</v>
      </c>
      <c r="C850" s="22" t="s">
        <v>60</v>
      </c>
      <c r="D850" s="23">
        <v>1.1000000000000001</v>
      </c>
      <c r="E850" s="25">
        <f>단가대비표!O91</f>
        <v>0</v>
      </c>
      <c r="F850" s="28">
        <f t="shared" ref="F850:F855" si="128">TRUNC(E850*D850,1)</f>
        <v>0</v>
      </c>
      <c r="G850" s="25">
        <f>단가대비표!P91</f>
        <v>0</v>
      </c>
      <c r="H850" s="28">
        <f t="shared" ref="H850:H855" si="129">TRUNC(G850*D850,1)</f>
        <v>0</v>
      </c>
      <c r="I850" s="25">
        <f>단가대비표!V91</f>
        <v>0</v>
      </c>
      <c r="J850" s="28">
        <f t="shared" ref="J850:J855" si="130">TRUNC(I850*D850,1)</f>
        <v>0</v>
      </c>
      <c r="K850" s="25">
        <f t="shared" ref="K850:L855" si="131">TRUNC(E850+G850+I850,1)</f>
        <v>0</v>
      </c>
      <c r="L850" s="28">
        <f t="shared" si="131"/>
        <v>0</v>
      </c>
      <c r="M850" s="22" t="s">
        <v>2224</v>
      </c>
      <c r="N850" s="2" t="s">
        <v>228</v>
      </c>
      <c r="O850" s="2" t="s">
        <v>2225</v>
      </c>
      <c r="P850" s="2" t="s">
        <v>64</v>
      </c>
      <c r="Q850" s="2" t="s">
        <v>64</v>
      </c>
      <c r="R850" s="2" t="s">
        <v>63</v>
      </c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2" t="s">
        <v>52</v>
      </c>
      <c r="AW850" s="2" t="s">
        <v>2226</v>
      </c>
      <c r="AX850" s="2" t="s">
        <v>52</v>
      </c>
      <c r="AY850" s="2" t="s">
        <v>52</v>
      </c>
      <c r="AZ850" s="2" t="s">
        <v>52</v>
      </c>
    </row>
    <row r="851" spans="1:52" ht="30" customHeight="1" x14ac:dyDescent="0.3">
      <c r="A851" s="22" t="s">
        <v>2227</v>
      </c>
      <c r="B851" s="22" t="s">
        <v>2228</v>
      </c>
      <c r="C851" s="22" t="s">
        <v>60</v>
      </c>
      <c r="D851" s="23">
        <v>2.7</v>
      </c>
      <c r="E851" s="25">
        <f>단가대비표!O90</f>
        <v>0</v>
      </c>
      <c r="F851" s="28">
        <f t="shared" si="128"/>
        <v>0</v>
      </c>
      <c r="G851" s="25">
        <f>단가대비표!P90</f>
        <v>0</v>
      </c>
      <c r="H851" s="28">
        <f t="shared" si="129"/>
        <v>0</v>
      </c>
      <c r="I851" s="25">
        <f>단가대비표!V90</f>
        <v>0</v>
      </c>
      <c r="J851" s="28">
        <f t="shared" si="130"/>
        <v>0</v>
      </c>
      <c r="K851" s="25">
        <f t="shared" si="131"/>
        <v>0</v>
      </c>
      <c r="L851" s="28">
        <f t="shared" si="131"/>
        <v>0</v>
      </c>
      <c r="M851" s="22" t="s">
        <v>2229</v>
      </c>
      <c r="N851" s="2" t="s">
        <v>228</v>
      </c>
      <c r="O851" s="2" t="s">
        <v>2230</v>
      </c>
      <c r="P851" s="2" t="s">
        <v>64</v>
      </c>
      <c r="Q851" s="2" t="s">
        <v>64</v>
      </c>
      <c r="R851" s="2" t="s">
        <v>63</v>
      </c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2" t="s">
        <v>52</v>
      </c>
      <c r="AW851" s="2" t="s">
        <v>2231</v>
      </c>
      <c r="AX851" s="2" t="s">
        <v>52</v>
      </c>
      <c r="AY851" s="2" t="s">
        <v>52</v>
      </c>
      <c r="AZ851" s="2" t="s">
        <v>52</v>
      </c>
    </row>
    <row r="852" spans="1:52" ht="30" customHeight="1" x14ac:dyDescent="0.3">
      <c r="A852" s="22" t="s">
        <v>2232</v>
      </c>
      <c r="B852" s="22" t="s">
        <v>2233</v>
      </c>
      <c r="C852" s="22" t="s">
        <v>60</v>
      </c>
      <c r="D852" s="23">
        <v>0.7</v>
      </c>
      <c r="E852" s="25">
        <f>단가대비표!O92</f>
        <v>0</v>
      </c>
      <c r="F852" s="28">
        <f t="shared" si="128"/>
        <v>0</v>
      </c>
      <c r="G852" s="25">
        <f>단가대비표!P92</f>
        <v>0</v>
      </c>
      <c r="H852" s="28">
        <f t="shared" si="129"/>
        <v>0</v>
      </c>
      <c r="I852" s="25">
        <f>단가대비표!V92</f>
        <v>0</v>
      </c>
      <c r="J852" s="28">
        <f t="shared" si="130"/>
        <v>0</v>
      </c>
      <c r="K852" s="25">
        <f t="shared" si="131"/>
        <v>0</v>
      </c>
      <c r="L852" s="28">
        <f t="shared" si="131"/>
        <v>0</v>
      </c>
      <c r="M852" s="22" t="s">
        <v>2234</v>
      </c>
      <c r="N852" s="2" t="s">
        <v>228</v>
      </c>
      <c r="O852" s="2" t="s">
        <v>2235</v>
      </c>
      <c r="P852" s="2" t="s">
        <v>64</v>
      </c>
      <c r="Q852" s="2" t="s">
        <v>64</v>
      </c>
      <c r="R852" s="2" t="s">
        <v>63</v>
      </c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2" t="s">
        <v>52</v>
      </c>
      <c r="AW852" s="2" t="s">
        <v>2236</v>
      </c>
      <c r="AX852" s="2" t="s">
        <v>52</v>
      </c>
      <c r="AY852" s="2" t="s">
        <v>52</v>
      </c>
      <c r="AZ852" s="2" t="s">
        <v>52</v>
      </c>
    </row>
    <row r="853" spans="1:52" ht="30" customHeight="1" x14ac:dyDescent="0.3">
      <c r="A853" s="22" t="s">
        <v>2237</v>
      </c>
      <c r="B853" s="22" t="s">
        <v>2238</v>
      </c>
      <c r="C853" s="22" t="s">
        <v>500</v>
      </c>
      <c r="D853" s="23">
        <v>3</v>
      </c>
      <c r="E853" s="25">
        <f>단가대비표!O116</f>
        <v>0</v>
      </c>
      <c r="F853" s="28">
        <f t="shared" si="128"/>
        <v>0</v>
      </c>
      <c r="G853" s="25">
        <f>단가대비표!P116</f>
        <v>0</v>
      </c>
      <c r="H853" s="28">
        <f t="shared" si="129"/>
        <v>0</v>
      </c>
      <c r="I853" s="25">
        <f>단가대비표!V116</f>
        <v>0</v>
      </c>
      <c r="J853" s="28">
        <f t="shared" si="130"/>
        <v>0</v>
      </c>
      <c r="K853" s="25">
        <f t="shared" si="131"/>
        <v>0</v>
      </c>
      <c r="L853" s="28">
        <f t="shared" si="131"/>
        <v>0</v>
      </c>
      <c r="M853" s="22" t="s">
        <v>2239</v>
      </c>
      <c r="N853" s="2" t="s">
        <v>228</v>
      </c>
      <c r="O853" s="2" t="s">
        <v>2240</v>
      </c>
      <c r="P853" s="2" t="s">
        <v>64</v>
      </c>
      <c r="Q853" s="2" t="s">
        <v>64</v>
      </c>
      <c r="R853" s="2" t="s">
        <v>63</v>
      </c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2" t="s">
        <v>52</v>
      </c>
      <c r="AW853" s="2" t="s">
        <v>2241</v>
      </c>
      <c r="AX853" s="2" t="s">
        <v>52</v>
      </c>
      <c r="AY853" s="2" t="s">
        <v>52</v>
      </c>
      <c r="AZ853" s="2" t="s">
        <v>52</v>
      </c>
    </row>
    <row r="854" spans="1:52" ht="30" customHeight="1" x14ac:dyDescent="0.3">
      <c r="A854" s="22" t="s">
        <v>2242</v>
      </c>
      <c r="B854" s="22" t="s">
        <v>2243</v>
      </c>
      <c r="C854" s="22" t="s">
        <v>500</v>
      </c>
      <c r="D854" s="23">
        <v>4</v>
      </c>
      <c r="E854" s="25">
        <f>단가대비표!O117</f>
        <v>0</v>
      </c>
      <c r="F854" s="28">
        <f t="shared" si="128"/>
        <v>0</v>
      </c>
      <c r="G854" s="25">
        <f>단가대비표!P117</f>
        <v>0</v>
      </c>
      <c r="H854" s="28">
        <f t="shared" si="129"/>
        <v>0</v>
      </c>
      <c r="I854" s="25">
        <f>단가대비표!V117</f>
        <v>0</v>
      </c>
      <c r="J854" s="28">
        <f t="shared" si="130"/>
        <v>0</v>
      </c>
      <c r="K854" s="25">
        <f t="shared" si="131"/>
        <v>0</v>
      </c>
      <c r="L854" s="28">
        <f t="shared" si="131"/>
        <v>0</v>
      </c>
      <c r="M854" s="22" t="s">
        <v>2244</v>
      </c>
      <c r="N854" s="2" t="s">
        <v>228</v>
      </c>
      <c r="O854" s="2" t="s">
        <v>2245</v>
      </c>
      <c r="P854" s="2" t="s">
        <v>64</v>
      </c>
      <c r="Q854" s="2" t="s">
        <v>64</v>
      </c>
      <c r="R854" s="2" t="s">
        <v>63</v>
      </c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2" t="s">
        <v>52</v>
      </c>
      <c r="AW854" s="2" t="s">
        <v>2246</v>
      </c>
      <c r="AX854" s="2" t="s">
        <v>52</v>
      </c>
      <c r="AY854" s="2" t="s">
        <v>52</v>
      </c>
      <c r="AZ854" s="2" t="s">
        <v>52</v>
      </c>
    </row>
    <row r="855" spans="1:52" ht="30" customHeight="1" x14ac:dyDescent="0.3">
      <c r="A855" s="22" t="s">
        <v>1564</v>
      </c>
      <c r="B855" s="22" t="s">
        <v>1565</v>
      </c>
      <c r="C855" s="22" t="s">
        <v>82</v>
      </c>
      <c r="D855" s="23">
        <v>1</v>
      </c>
      <c r="E855" s="25">
        <f>단가대비표!O151</f>
        <v>0</v>
      </c>
      <c r="F855" s="28">
        <f t="shared" si="128"/>
        <v>0</v>
      </c>
      <c r="G855" s="25">
        <f>단가대비표!P151</f>
        <v>0</v>
      </c>
      <c r="H855" s="28">
        <f t="shared" si="129"/>
        <v>0</v>
      </c>
      <c r="I855" s="25">
        <f>단가대비표!V151</f>
        <v>0</v>
      </c>
      <c r="J855" s="28">
        <f t="shared" si="130"/>
        <v>0</v>
      </c>
      <c r="K855" s="25">
        <f t="shared" si="131"/>
        <v>0</v>
      </c>
      <c r="L855" s="28">
        <f t="shared" si="131"/>
        <v>0</v>
      </c>
      <c r="M855" s="22" t="s">
        <v>1566</v>
      </c>
      <c r="N855" s="2" t="s">
        <v>228</v>
      </c>
      <c r="O855" s="2" t="s">
        <v>1567</v>
      </c>
      <c r="P855" s="2" t="s">
        <v>64</v>
      </c>
      <c r="Q855" s="2" t="s">
        <v>64</v>
      </c>
      <c r="R855" s="2" t="s">
        <v>63</v>
      </c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2" t="s">
        <v>52</v>
      </c>
      <c r="AW855" s="2" t="s">
        <v>2247</v>
      </c>
      <c r="AX855" s="2" t="s">
        <v>52</v>
      </c>
      <c r="AY855" s="2" t="s">
        <v>52</v>
      </c>
      <c r="AZ855" s="2" t="s">
        <v>52</v>
      </c>
    </row>
    <row r="856" spans="1:52" ht="30" customHeight="1" x14ac:dyDescent="0.3">
      <c r="A856" s="22" t="s">
        <v>885</v>
      </c>
      <c r="B856" s="22" t="s">
        <v>52</v>
      </c>
      <c r="C856" s="22" t="s">
        <v>52</v>
      </c>
      <c r="D856" s="23"/>
      <c r="E856" s="25"/>
      <c r="F856" s="28">
        <f>TRUNC(SUMIF(N850:N855, N849, F850:F855),0)</f>
        <v>0</v>
      </c>
      <c r="G856" s="25"/>
      <c r="H856" s="28">
        <f>TRUNC(SUMIF(N850:N855, N849, H850:H855),0)</f>
        <v>0</v>
      </c>
      <c r="I856" s="25"/>
      <c r="J856" s="28">
        <f>TRUNC(SUMIF(N850:N855, N849, J850:J855),0)</f>
        <v>0</v>
      </c>
      <c r="K856" s="25"/>
      <c r="L856" s="28">
        <f>F856+H856+J856</f>
        <v>0</v>
      </c>
      <c r="M856" s="22" t="s">
        <v>52</v>
      </c>
      <c r="N856" s="2" t="s">
        <v>92</v>
      </c>
      <c r="O856" s="2" t="s">
        <v>92</v>
      </c>
      <c r="P856" s="2" t="s">
        <v>52</v>
      </c>
      <c r="Q856" s="2" t="s">
        <v>52</v>
      </c>
      <c r="R856" s="2" t="s">
        <v>52</v>
      </c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2" t="s">
        <v>52</v>
      </c>
      <c r="AW856" s="2" t="s">
        <v>52</v>
      </c>
      <c r="AX856" s="2" t="s">
        <v>52</v>
      </c>
      <c r="AY856" s="2" t="s">
        <v>52</v>
      </c>
      <c r="AZ856" s="2" t="s">
        <v>52</v>
      </c>
    </row>
    <row r="857" spans="1:52" ht="30" customHeight="1" x14ac:dyDescent="0.3">
      <c r="A857" s="23"/>
      <c r="B857" s="23"/>
      <c r="C857" s="23"/>
      <c r="D857" s="23"/>
      <c r="E857" s="25"/>
      <c r="F857" s="28"/>
      <c r="G857" s="25"/>
      <c r="H857" s="28"/>
      <c r="I857" s="25"/>
      <c r="J857" s="28"/>
      <c r="K857" s="25"/>
      <c r="L857" s="28"/>
      <c r="M857" s="23"/>
    </row>
    <row r="858" spans="1:52" ht="30" customHeight="1" x14ac:dyDescent="0.3">
      <c r="A858" s="19" t="s">
        <v>2248</v>
      </c>
      <c r="B858" s="20"/>
      <c r="C858" s="20"/>
      <c r="D858" s="20"/>
      <c r="E858" s="24"/>
      <c r="F858" s="27"/>
      <c r="G858" s="24"/>
      <c r="H858" s="27"/>
      <c r="I858" s="24"/>
      <c r="J858" s="27"/>
      <c r="K858" s="24"/>
      <c r="L858" s="27"/>
      <c r="M858" s="21"/>
      <c r="N858" s="1" t="s">
        <v>233</v>
      </c>
    </row>
    <row r="859" spans="1:52" ht="30" customHeight="1" x14ac:dyDescent="0.3">
      <c r="A859" s="22" t="s">
        <v>2249</v>
      </c>
      <c r="B859" s="22" t="s">
        <v>2250</v>
      </c>
      <c r="C859" s="22" t="s">
        <v>82</v>
      </c>
      <c r="D859" s="23">
        <v>1.03</v>
      </c>
      <c r="E859" s="25">
        <f>단가대비표!O25</f>
        <v>0</v>
      </c>
      <c r="F859" s="28">
        <f>TRUNC(E859*D859,1)</f>
        <v>0</v>
      </c>
      <c r="G859" s="25">
        <f>단가대비표!P25</f>
        <v>0</v>
      </c>
      <c r="H859" s="28">
        <f>TRUNC(G859*D859,1)</f>
        <v>0</v>
      </c>
      <c r="I859" s="25">
        <f>단가대비표!V25</f>
        <v>0</v>
      </c>
      <c r="J859" s="28">
        <f>TRUNC(I859*D859,1)</f>
        <v>0</v>
      </c>
      <c r="K859" s="25">
        <f>TRUNC(E859+G859+I859,1)</f>
        <v>0</v>
      </c>
      <c r="L859" s="28">
        <f>TRUNC(F859+H859+J859,1)</f>
        <v>0</v>
      </c>
      <c r="M859" s="22" t="s">
        <v>2251</v>
      </c>
      <c r="N859" s="2" t="s">
        <v>233</v>
      </c>
      <c r="O859" s="2" t="s">
        <v>2252</v>
      </c>
      <c r="P859" s="2" t="s">
        <v>64</v>
      </c>
      <c r="Q859" s="2" t="s">
        <v>64</v>
      </c>
      <c r="R859" s="2" t="s">
        <v>63</v>
      </c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2" t="s">
        <v>52</v>
      </c>
      <c r="AW859" s="2" t="s">
        <v>2253</v>
      </c>
      <c r="AX859" s="2" t="s">
        <v>52</v>
      </c>
      <c r="AY859" s="2" t="s">
        <v>52</v>
      </c>
      <c r="AZ859" s="2" t="s">
        <v>52</v>
      </c>
    </row>
    <row r="860" spans="1:52" ht="30" customHeight="1" x14ac:dyDescent="0.3">
      <c r="A860" s="22" t="s">
        <v>2187</v>
      </c>
      <c r="B860" s="22" t="s">
        <v>2201</v>
      </c>
      <c r="C860" s="22" t="s">
        <v>82</v>
      </c>
      <c r="D860" s="23">
        <v>1</v>
      </c>
      <c r="E860" s="25">
        <f>단가대비표!O155</f>
        <v>0</v>
      </c>
      <c r="F860" s="28">
        <f>TRUNC(E860*D860,1)</f>
        <v>0</v>
      </c>
      <c r="G860" s="25">
        <f>단가대비표!P155</f>
        <v>0</v>
      </c>
      <c r="H860" s="28">
        <f>TRUNC(G860*D860,1)</f>
        <v>0</v>
      </c>
      <c r="I860" s="25">
        <f>단가대비표!V155</f>
        <v>0</v>
      </c>
      <c r="J860" s="28">
        <f>TRUNC(I860*D860,1)</f>
        <v>0</v>
      </c>
      <c r="K860" s="25">
        <f>TRUNC(E860+G860+I860,1)</f>
        <v>0</v>
      </c>
      <c r="L860" s="28">
        <f>TRUNC(F860+H860+J860,1)</f>
        <v>0</v>
      </c>
      <c r="M860" s="22" t="s">
        <v>2202</v>
      </c>
      <c r="N860" s="2" t="s">
        <v>233</v>
      </c>
      <c r="O860" s="2" t="s">
        <v>2203</v>
      </c>
      <c r="P860" s="2" t="s">
        <v>64</v>
      </c>
      <c r="Q860" s="2" t="s">
        <v>64</v>
      </c>
      <c r="R860" s="2" t="s">
        <v>63</v>
      </c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2" t="s">
        <v>52</v>
      </c>
      <c r="AW860" s="2" t="s">
        <v>2254</v>
      </c>
      <c r="AX860" s="2" t="s">
        <v>52</v>
      </c>
      <c r="AY860" s="2" t="s">
        <v>52</v>
      </c>
      <c r="AZ860" s="2" t="s">
        <v>52</v>
      </c>
    </row>
    <row r="861" spans="1:52" ht="30" customHeight="1" x14ac:dyDescent="0.3">
      <c r="A861" s="22" t="s">
        <v>885</v>
      </c>
      <c r="B861" s="22" t="s">
        <v>52</v>
      </c>
      <c r="C861" s="22" t="s">
        <v>52</v>
      </c>
      <c r="D861" s="23"/>
      <c r="E861" s="25"/>
      <c r="F861" s="28">
        <f>TRUNC(SUMIF(N859:N860, N858, F859:F860),0)</f>
        <v>0</v>
      </c>
      <c r="G861" s="25"/>
      <c r="H861" s="28">
        <f>TRUNC(SUMIF(N859:N860, N858, H859:H860),0)</f>
        <v>0</v>
      </c>
      <c r="I861" s="25"/>
      <c r="J861" s="28">
        <f>TRUNC(SUMIF(N859:N860, N858, J859:J860),0)</f>
        <v>0</v>
      </c>
      <c r="K861" s="25"/>
      <c r="L861" s="28">
        <f>F861+H861+J861</f>
        <v>0</v>
      </c>
      <c r="M861" s="22" t="s">
        <v>52</v>
      </c>
      <c r="N861" s="2" t="s">
        <v>92</v>
      </c>
      <c r="O861" s="2" t="s">
        <v>92</v>
      </c>
      <c r="P861" s="2" t="s">
        <v>52</v>
      </c>
      <c r="Q861" s="2" t="s">
        <v>52</v>
      </c>
      <c r="R861" s="2" t="s">
        <v>52</v>
      </c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2" t="s">
        <v>52</v>
      </c>
      <c r="AW861" s="2" t="s">
        <v>52</v>
      </c>
      <c r="AX861" s="2" t="s">
        <v>52</v>
      </c>
      <c r="AY861" s="2" t="s">
        <v>52</v>
      </c>
      <c r="AZ861" s="2" t="s">
        <v>52</v>
      </c>
    </row>
    <row r="862" spans="1:52" ht="30" customHeight="1" x14ac:dyDescent="0.3">
      <c r="A862" s="23"/>
      <c r="B862" s="23"/>
      <c r="C862" s="23"/>
      <c r="D862" s="23"/>
      <c r="E862" s="25"/>
      <c r="F862" s="28"/>
      <c r="G862" s="25"/>
      <c r="H862" s="28"/>
      <c r="I862" s="25"/>
      <c r="J862" s="28"/>
      <c r="K862" s="25"/>
      <c r="L862" s="28"/>
      <c r="M862" s="23"/>
    </row>
    <row r="863" spans="1:52" ht="30" customHeight="1" x14ac:dyDescent="0.3">
      <c r="A863" s="19" t="s">
        <v>2255</v>
      </c>
      <c r="B863" s="20"/>
      <c r="C863" s="20"/>
      <c r="D863" s="20"/>
      <c r="E863" s="24"/>
      <c r="F863" s="27"/>
      <c r="G863" s="24"/>
      <c r="H863" s="27"/>
      <c r="I863" s="24"/>
      <c r="J863" s="27"/>
      <c r="K863" s="24"/>
      <c r="L863" s="27"/>
      <c r="M863" s="21"/>
      <c r="N863" s="1" t="s">
        <v>237</v>
      </c>
    </row>
    <row r="864" spans="1:52" ht="30" customHeight="1" x14ac:dyDescent="0.3">
      <c r="A864" s="22" t="s">
        <v>2249</v>
      </c>
      <c r="B864" s="22" t="s">
        <v>2250</v>
      </c>
      <c r="C864" s="22" t="s">
        <v>82</v>
      </c>
      <c r="D864" s="23">
        <v>1.03</v>
      </c>
      <c r="E864" s="25">
        <f>단가대비표!O25</f>
        <v>0</v>
      </c>
      <c r="F864" s="28">
        <f>TRUNC(E864*D864,1)</f>
        <v>0</v>
      </c>
      <c r="G864" s="25">
        <f>단가대비표!P25</f>
        <v>0</v>
      </c>
      <c r="H864" s="28">
        <f>TRUNC(G864*D864,1)</f>
        <v>0</v>
      </c>
      <c r="I864" s="25">
        <f>단가대비표!V25</f>
        <v>0</v>
      </c>
      <c r="J864" s="28">
        <f>TRUNC(I864*D864,1)</f>
        <v>0</v>
      </c>
      <c r="K864" s="25">
        <f>TRUNC(E864+G864+I864,1)</f>
        <v>0</v>
      </c>
      <c r="L864" s="28">
        <f>TRUNC(F864+H864+J864,1)</f>
        <v>0</v>
      </c>
      <c r="M864" s="22" t="s">
        <v>2251</v>
      </c>
      <c r="N864" s="2" t="s">
        <v>237</v>
      </c>
      <c r="O864" s="2" t="s">
        <v>2252</v>
      </c>
      <c r="P864" s="2" t="s">
        <v>64</v>
      </c>
      <c r="Q864" s="2" t="s">
        <v>64</v>
      </c>
      <c r="R864" s="2" t="s">
        <v>63</v>
      </c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2" t="s">
        <v>52</v>
      </c>
      <c r="AW864" s="2" t="s">
        <v>2256</v>
      </c>
      <c r="AX864" s="2" t="s">
        <v>52</v>
      </c>
      <c r="AY864" s="2" t="s">
        <v>52</v>
      </c>
      <c r="AZ864" s="2" t="s">
        <v>52</v>
      </c>
    </row>
    <row r="865" spans="1:52" ht="30" customHeight="1" x14ac:dyDescent="0.3">
      <c r="A865" s="22" t="s">
        <v>2187</v>
      </c>
      <c r="B865" s="22" t="s">
        <v>2201</v>
      </c>
      <c r="C865" s="22" t="s">
        <v>82</v>
      </c>
      <c r="D865" s="23">
        <v>1.1000000000000001</v>
      </c>
      <c r="E865" s="25">
        <f>단가대비표!O155</f>
        <v>0</v>
      </c>
      <c r="F865" s="28">
        <f>TRUNC(E865*D865,1)</f>
        <v>0</v>
      </c>
      <c r="G865" s="25">
        <f>단가대비표!P155</f>
        <v>0</v>
      </c>
      <c r="H865" s="28">
        <f>TRUNC(G865*D865,1)</f>
        <v>0</v>
      </c>
      <c r="I865" s="25">
        <f>단가대비표!V155</f>
        <v>0</v>
      </c>
      <c r="J865" s="28">
        <f>TRUNC(I865*D865,1)</f>
        <v>0</v>
      </c>
      <c r="K865" s="25">
        <f>TRUNC(E865+G865+I865,1)</f>
        <v>0</v>
      </c>
      <c r="L865" s="28">
        <f>TRUNC(F865+H865+J865,1)</f>
        <v>0</v>
      </c>
      <c r="M865" s="22" t="s">
        <v>2202</v>
      </c>
      <c r="N865" s="2" t="s">
        <v>237</v>
      </c>
      <c r="O865" s="2" t="s">
        <v>2203</v>
      </c>
      <c r="P865" s="2" t="s">
        <v>64</v>
      </c>
      <c r="Q865" s="2" t="s">
        <v>64</v>
      </c>
      <c r="R865" s="2" t="s">
        <v>63</v>
      </c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2" t="s">
        <v>52</v>
      </c>
      <c r="AW865" s="2" t="s">
        <v>2257</v>
      </c>
      <c r="AX865" s="2" t="s">
        <v>52</v>
      </c>
      <c r="AY865" s="2" t="s">
        <v>52</v>
      </c>
      <c r="AZ865" s="2" t="s">
        <v>52</v>
      </c>
    </row>
    <row r="866" spans="1:52" ht="30" customHeight="1" x14ac:dyDescent="0.3">
      <c r="A866" s="22" t="s">
        <v>885</v>
      </c>
      <c r="B866" s="22" t="s">
        <v>52</v>
      </c>
      <c r="C866" s="22" t="s">
        <v>52</v>
      </c>
      <c r="D866" s="23"/>
      <c r="E866" s="25"/>
      <c r="F866" s="28">
        <f>TRUNC(SUMIF(N864:N865, N863, F864:F865),0)</f>
        <v>0</v>
      </c>
      <c r="G866" s="25"/>
      <c r="H866" s="28">
        <f>TRUNC(SUMIF(N864:N865, N863, H864:H865),0)</f>
        <v>0</v>
      </c>
      <c r="I866" s="25"/>
      <c r="J866" s="28">
        <f>TRUNC(SUMIF(N864:N865, N863, J864:J865),0)</f>
        <v>0</v>
      </c>
      <c r="K866" s="25"/>
      <c r="L866" s="28">
        <f>F866+H866+J866</f>
        <v>0</v>
      </c>
      <c r="M866" s="22" t="s">
        <v>52</v>
      </c>
      <c r="N866" s="2" t="s">
        <v>92</v>
      </c>
      <c r="O866" s="2" t="s">
        <v>92</v>
      </c>
      <c r="P866" s="2" t="s">
        <v>52</v>
      </c>
      <c r="Q866" s="2" t="s">
        <v>52</v>
      </c>
      <c r="R866" s="2" t="s">
        <v>52</v>
      </c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2" t="s">
        <v>52</v>
      </c>
      <c r="AW866" s="2" t="s">
        <v>52</v>
      </c>
      <c r="AX866" s="2" t="s">
        <v>52</v>
      </c>
      <c r="AY866" s="2" t="s">
        <v>52</v>
      </c>
      <c r="AZ866" s="2" t="s">
        <v>52</v>
      </c>
    </row>
    <row r="867" spans="1:52" ht="30" customHeight="1" x14ac:dyDescent="0.3">
      <c r="A867" s="23"/>
      <c r="B867" s="23"/>
      <c r="C867" s="23"/>
      <c r="D867" s="23"/>
      <c r="E867" s="25"/>
      <c r="F867" s="28"/>
      <c r="G867" s="25"/>
      <c r="H867" s="28"/>
      <c r="I867" s="25"/>
      <c r="J867" s="28"/>
      <c r="K867" s="25"/>
      <c r="L867" s="28"/>
      <c r="M867" s="23"/>
    </row>
    <row r="868" spans="1:52" ht="30" customHeight="1" x14ac:dyDescent="0.3">
      <c r="A868" s="19" t="s">
        <v>2258</v>
      </c>
      <c r="B868" s="20"/>
      <c r="C868" s="20"/>
      <c r="D868" s="20"/>
      <c r="E868" s="24"/>
      <c r="F868" s="27"/>
      <c r="G868" s="24"/>
      <c r="H868" s="27"/>
      <c r="I868" s="24"/>
      <c r="J868" s="27"/>
      <c r="K868" s="24"/>
      <c r="L868" s="27"/>
      <c r="M868" s="21"/>
      <c r="N868" s="1" t="s">
        <v>2259</v>
      </c>
    </row>
    <row r="869" spans="1:52" ht="30" customHeight="1" x14ac:dyDescent="0.3">
      <c r="A869" s="22" t="s">
        <v>2263</v>
      </c>
      <c r="B869" s="22" t="s">
        <v>2264</v>
      </c>
      <c r="C869" s="22" t="s">
        <v>82</v>
      </c>
      <c r="D869" s="23">
        <v>1.03</v>
      </c>
      <c r="E869" s="25">
        <f>단가대비표!O26</f>
        <v>0</v>
      </c>
      <c r="F869" s="28">
        <f>TRUNC(E869*D869,1)</f>
        <v>0</v>
      </c>
      <c r="G869" s="25">
        <f>단가대비표!P26</f>
        <v>0</v>
      </c>
      <c r="H869" s="28">
        <f>TRUNC(G869*D869,1)</f>
        <v>0</v>
      </c>
      <c r="I869" s="25">
        <f>단가대비표!V26</f>
        <v>0</v>
      </c>
      <c r="J869" s="28">
        <f>TRUNC(I869*D869,1)</f>
        <v>0</v>
      </c>
      <c r="K869" s="25">
        <f t="shared" ref="K869:L871" si="132">TRUNC(E869+G869+I869,1)</f>
        <v>0</v>
      </c>
      <c r="L869" s="28">
        <f t="shared" si="132"/>
        <v>0</v>
      </c>
      <c r="M869" s="22" t="s">
        <v>2265</v>
      </c>
      <c r="N869" s="2" t="s">
        <v>2259</v>
      </c>
      <c r="O869" s="2" t="s">
        <v>2266</v>
      </c>
      <c r="P869" s="2" t="s">
        <v>64</v>
      </c>
      <c r="Q869" s="2" t="s">
        <v>64</v>
      </c>
      <c r="R869" s="2" t="s">
        <v>63</v>
      </c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2" t="s">
        <v>52</v>
      </c>
      <c r="AW869" s="2" t="s">
        <v>2267</v>
      </c>
      <c r="AX869" s="2" t="s">
        <v>52</v>
      </c>
      <c r="AY869" s="2" t="s">
        <v>52</v>
      </c>
      <c r="AZ869" s="2" t="s">
        <v>52</v>
      </c>
    </row>
    <row r="870" spans="1:52" ht="30" customHeight="1" x14ac:dyDescent="0.3">
      <c r="A870" s="22" t="s">
        <v>2187</v>
      </c>
      <c r="B870" s="22" t="s">
        <v>2201</v>
      </c>
      <c r="C870" s="22" t="s">
        <v>82</v>
      </c>
      <c r="D870" s="23">
        <v>1</v>
      </c>
      <c r="E870" s="25">
        <f>단가대비표!O155</f>
        <v>0</v>
      </c>
      <c r="F870" s="28">
        <f>TRUNC(E870*D870,1)</f>
        <v>0</v>
      </c>
      <c r="G870" s="25">
        <f>단가대비표!P155</f>
        <v>0</v>
      </c>
      <c r="H870" s="28">
        <f>TRUNC(G870*D870,1)</f>
        <v>0</v>
      </c>
      <c r="I870" s="25">
        <f>단가대비표!V155</f>
        <v>0</v>
      </c>
      <c r="J870" s="28">
        <f>TRUNC(I870*D870,1)</f>
        <v>0</v>
      </c>
      <c r="K870" s="25">
        <f t="shared" si="132"/>
        <v>0</v>
      </c>
      <c r="L870" s="28">
        <f t="shared" si="132"/>
        <v>0</v>
      </c>
      <c r="M870" s="22" t="s">
        <v>2202</v>
      </c>
      <c r="N870" s="2" t="s">
        <v>2259</v>
      </c>
      <c r="O870" s="2" t="s">
        <v>2203</v>
      </c>
      <c r="P870" s="2" t="s">
        <v>64</v>
      </c>
      <c r="Q870" s="2" t="s">
        <v>64</v>
      </c>
      <c r="R870" s="2" t="s">
        <v>63</v>
      </c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2" t="s">
        <v>52</v>
      </c>
      <c r="AW870" s="2" t="s">
        <v>2268</v>
      </c>
      <c r="AX870" s="2" t="s">
        <v>52</v>
      </c>
      <c r="AY870" s="2" t="s">
        <v>52</v>
      </c>
      <c r="AZ870" s="2" t="s">
        <v>52</v>
      </c>
    </row>
    <row r="871" spans="1:52" ht="30" customHeight="1" x14ac:dyDescent="0.3">
      <c r="A871" s="22" t="s">
        <v>2269</v>
      </c>
      <c r="B871" s="22" t="s">
        <v>2270</v>
      </c>
      <c r="C871" s="22" t="s">
        <v>82</v>
      </c>
      <c r="D871" s="23">
        <v>1.036</v>
      </c>
      <c r="E871" s="25">
        <f>단가대비표!O74</f>
        <v>0</v>
      </c>
      <c r="F871" s="28">
        <f>TRUNC(E871*D871,1)</f>
        <v>0</v>
      </c>
      <c r="G871" s="25">
        <f>단가대비표!P74</f>
        <v>0</v>
      </c>
      <c r="H871" s="28">
        <f>TRUNC(G871*D871,1)</f>
        <v>0</v>
      </c>
      <c r="I871" s="25">
        <f>단가대비표!V74</f>
        <v>0</v>
      </c>
      <c r="J871" s="28">
        <f>TRUNC(I871*D871,1)</f>
        <v>0</v>
      </c>
      <c r="K871" s="25">
        <f t="shared" si="132"/>
        <v>0</v>
      </c>
      <c r="L871" s="28">
        <f t="shared" si="132"/>
        <v>0</v>
      </c>
      <c r="M871" s="22" t="s">
        <v>2271</v>
      </c>
      <c r="N871" s="2" t="s">
        <v>2259</v>
      </c>
      <c r="O871" s="2" t="s">
        <v>2272</v>
      </c>
      <c r="P871" s="2" t="s">
        <v>64</v>
      </c>
      <c r="Q871" s="2" t="s">
        <v>64</v>
      </c>
      <c r="R871" s="2" t="s">
        <v>63</v>
      </c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2" t="s">
        <v>52</v>
      </c>
      <c r="AW871" s="2" t="s">
        <v>2273</v>
      </c>
      <c r="AX871" s="2" t="s">
        <v>52</v>
      </c>
      <c r="AY871" s="2" t="s">
        <v>52</v>
      </c>
      <c r="AZ871" s="2" t="s">
        <v>52</v>
      </c>
    </row>
    <row r="872" spans="1:52" ht="30" customHeight="1" x14ac:dyDescent="0.3">
      <c r="A872" s="22" t="s">
        <v>885</v>
      </c>
      <c r="B872" s="22" t="s">
        <v>52</v>
      </c>
      <c r="C872" s="22" t="s">
        <v>52</v>
      </c>
      <c r="D872" s="23"/>
      <c r="E872" s="25"/>
      <c r="F872" s="28">
        <f>TRUNC(SUMIF(N869:N871, N868, F869:F871),0)</f>
        <v>0</v>
      </c>
      <c r="G872" s="25"/>
      <c r="H872" s="28">
        <f>TRUNC(SUMIF(N869:N871, N868, H869:H871),0)</f>
        <v>0</v>
      </c>
      <c r="I872" s="25"/>
      <c r="J872" s="28">
        <f>TRUNC(SUMIF(N869:N871, N868, J869:J871),0)</f>
        <v>0</v>
      </c>
      <c r="K872" s="25"/>
      <c r="L872" s="28">
        <f>F872+H872+J872</f>
        <v>0</v>
      </c>
      <c r="M872" s="22" t="s">
        <v>52</v>
      </c>
      <c r="N872" s="2" t="s">
        <v>92</v>
      </c>
      <c r="O872" s="2" t="s">
        <v>92</v>
      </c>
      <c r="P872" s="2" t="s">
        <v>52</v>
      </c>
      <c r="Q872" s="2" t="s">
        <v>52</v>
      </c>
      <c r="R872" s="2" t="s">
        <v>52</v>
      </c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2" t="s">
        <v>52</v>
      </c>
      <c r="AW872" s="2" t="s">
        <v>52</v>
      </c>
      <c r="AX872" s="2" t="s">
        <v>52</v>
      </c>
      <c r="AY872" s="2" t="s">
        <v>52</v>
      </c>
      <c r="AZ872" s="2" t="s">
        <v>52</v>
      </c>
    </row>
    <row r="873" spans="1:52" ht="30" customHeight="1" x14ac:dyDescent="0.3">
      <c r="A873" s="23"/>
      <c r="B873" s="23"/>
      <c r="C873" s="23"/>
      <c r="D873" s="23"/>
      <c r="E873" s="25"/>
      <c r="F873" s="28"/>
      <c r="G873" s="25"/>
      <c r="H873" s="28"/>
      <c r="I873" s="25"/>
      <c r="J873" s="28"/>
      <c r="K873" s="25"/>
      <c r="L873" s="28"/>
      <c r="M873" s="23"/>
    </row>
    <row r="874" spans="1:52" ht="30" customHeight="1" x14ac:dyDescent="0.3">
      <c r="A874" s="19" t="s">
        <v>2274</v>
      </c>
      <c r="B874" s="20"/>
      <c r="C874" s="20"/>
      <c r="D874" s="20"/>
      <c r="E874" s="24"/>
      <c r="F874" s="27"/>
      <c r="G874" s="24"/>
      <c r="H874" s="27"/>
      <c r="I874" s="24"/>
      <c r="J874" s="27"/>
      <c r="K874" s="24"/>
      <c r="L874" s="27"/>
      <c r="M874" s="21"/>
      <c r="N874" s="1" t="s">
        <v>2275</v>
      </c>
    </row>
    <row r="875" spans="1:52" ht="30" customHeight="1" x14ac:dyDescent="0.3">
      <c r="A875" s="22" t="s">
        <v>2263</v>
      </c>
      <c r="B875" s="22" t="s">
        <v>2278</v>
      </c>
      <c r="C875" s="22" t="s">
        <v>82</v>
      </c>
      <c r="D875" s="23">
        <v>1.03</v>
      </c>
      <c r="E875" s="25">
        <f>단가대비표!O27</f>
        <v>0</v>
      </c>
      <c r="F875" s="28">
        <f>TRUNC(E875*D875,1)</f>
        <v>0</v>
      </c>
      <c r="G875" s="25">
        <f>단가대비표!P27</f>
        <v>0</v>
      </c>
      <c r="H875" s="28">
        <f>TRUNC(G875*D875,1)</f>
        <v>0</v>
      </c>
      <c r="I875" s="25">
        <f>단가대비표!V27</f>
        <v>0</v>
      </c>
      <c r="J875" s="28">
        <f>TRUNC(I875*D875,1)</f>
        <v>0</v>
      </c>
      <c r="K875" s="25">
        <f t="shared" ref="K875:L877" si="133">TRUNC(E875+G875+I875,1)</f>
        <v>0</v>
      </c>
      <c r="L875" s="28">
        <f t="shared" si="133"/>
        <v>0</v>
      </c>
      <c r="M875" s="22" t="s">
        <v>2279</v>
      </c>
      <c r="N875" s="2" t="s">
        <v>2275</v>
      </c>
      <c r="O875" s="2" t="s">
        <v>2280</v>
      </c>
      <c r="P875" s="2" t="s">
        <v>64</v>
      </c>
      <c r="Q875" s="2" t="s">
        <v>64</v>
      </c>
      <c r="R875" s="2" t="s">
        <v>63</v>
      </c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2" t="s">
        <v>52</v>
      </c>
      <c r="AW875" s="2" t="s">
        <v>2281</v>
      </c>
      <c r="AX875" s="2" t="s">
        <v>52</v>
      </c>
      <c r="AY875" s="2" t="s">
        <v>52</v>
      </c>
      <c r="AZ875" s="2" t="s">
        <v>52</v>
      </c>
    </row>
    <row r="876" spans="1:52" ht="30" customHeight="1" x14ac:dyDescent="0.3">
      <c r="A876" s="22" t="s">
        <v>2187</v>
      </c>
      <c r="B876" s="22" t="s">
        <v>2201</v>
      </c>
      <c r="C876" s="22" t="s">
        <v>82</v>
      </c>
      <c r="D876" s="23">
        <v>1</v>
      </c>
      <c r="E876" s="25">
        <f>단가대비표!O155</f>
        <v>0</v>
      </c>
      <c r="F876" s="28">
        <f>TRUNC(E876*D876,1)</f>
        <v>0</v>
      </c>
      <c r="G876" s="25">
        <f>단가대비표!P155</f>
        <v>0</v>
      </c>
      <c r="H876" s="28">
        <f>TRUNC(G876*D876,1)</f>
        <v>0</v>
      </c>
      <c r="I876" s="25">
        <f>단가대비표!V155</f>
        <v>0</v>
      </c>
      <c r="J876" s="28">
        <f>TRUNC(I876*D876,1)</f>
        <v>0</v>
      </c>
      <c r="K876" s="25">
        <f t="shared" si="133"/>
        <v>0</v>
      </c>
      <c r="L876" s="28">
        <f t="shared" si="133"/>
        <v>0</v>
      </c>
      <c r="M876" s="22" t="s">
        <v>2202</v>
      </c>
      <c r="N876" s="2" t="s">
        <v>2275</v>
      </c>
      <c r="O876" s="2" t="s">
        <v>2203</v>
      </c>
      <c r="P876" s="2" t="s">
        <v>64</v>
      </c>
      <c r="Q876" s="2" t="s">
        <v>64</v>
      </c>
      <c r="R876" s="2" t="s">
        <v>63</v>
      </c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2" t="s">
        <v>52</v>
      </c>
      <c r="AW876" s="2" t="s">
        <v>2282</v>
      </c>
      <c r="AX876" s="2" t="s">
        <v>52</v>
      </c>
      <c r="AY876" s="2" t="s">
        <v>52</v>
      </c>
      <c r="AZ876" s="2" t="s">
        <v>52</v>
      </c>
    </row>
    <row r="877" spans="1:52" ht="30" customHeight="1" x14ac:dyDescent="0.3">
      <c r="A877" s="22" t="s">
        <v>2269</v>
      </c>
      <c r="B877" s="22" t="s">
        <v>2270</v>
      </c>
      <c r="C877" s="22" t="s">
        <v>82</v>
      </c>
      <c r="D877" s="23">
        <v>1.04</v>
      </c>
      <c r="E877" s="25">
        <f>단가대비표!O74</f>
        <v>0</v>
      </c>
      <c r="F877" s="28">
        <f>TRUNC(E877*D877,1)</f>
        <v>0</v>
      </c>
      <c r="G877" s="25">
        <f>단가대비표!P74</f>
        <v>0</v>
      </c>
      <c r="H877" s="28">
        <f>TRUNC(G877*D877,1)</f>
        <v>0</v>
      </c>
      <c r="I877" s="25">
        <f>단가대비표!V74</f>
        <v>0</v>
      </c>
      <c r="J877" s="28">
        <f>TRUNC(I877*D877,1)</f>
        <v>0</v>
      </c>
      <c r="K877" s="25">
        <f t="shared" si="133"/>
        <v>0</v>
      </c>
      <c r="L877" s="28">
        <f t="shared" si="133"/>
        <v>0</v>
      </c>
      <c r="M877" s="22" t="s">
        <v>2271</v>
      </c>
      <c r="N877" s="2" t="s">
        <v>2275</v>
      </c>
      <c r="O877" s="2" t="s">
        <v>2272</v>
      </c>
      <c r="P877" s="2" t="s">
        <v>64</v>
      </c>
      <c r="Q877" s="2" t="s">
        <v>64</v>
      </c>
      <c r="R877" s="2" t="s">
        <v>63</v>
      </c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2" t="s">
        <v>52</v>
      </c>
      <c r="AW877" s="2" t="s">
        <v>2283</v>
      </c>
      <c r="AX877" s="2" t="s">
        <v>52</v>
      </c>
      <c r="AY877" s="2" t="s">
        <v>52</v>
      </c>
      <c r="AZ877" s="2" t="s">
        <v>52</v>
      </c>
    </row>
    <row r="878" spans="1:52" ht="30" customHeight="1" x14ac:dyDescent="0.3">
      <c r="A878" s="22" t="s">
        <v>885</v>
      </c>
      <c r="B878" s="22" t="s">
        <v>52</v>
      </c>
      <c r="C878" s="22" t="s">
        <v>52</v>
      </c>
      <c r="D878" s="23"/>
      <c r="E878" s="25"/>
      <c r="F878" s="28">
        <f>TRUNC(SUMIF(N875:N877, N874, F875:F877),0)</f>
        <v>0</v>
      </c>
      <c r="G878" s="25"/>
      <c r="H878" s="28">
        <f>TRUNC(SUMIF(N875:N877, N874, H875:H877),0)</f>
        <v>0</v>
      </c>
      <c r="I878" s="25"/>
      <c r="J878" s="28">
        <f>TRUNC(SUMIF(N875:N877, N874, J875:J877),0)</f>
        <v>0</v>
      </c>
      <c r="K878" s="25"/>
      <c r="L878" s="28">
        <f>F878+H878+J878</f>
        <v>0</v>
      </c>
      <c r="M878" s="22" t="s">
        <v>52</v>
      </c>
      <c r="N878" s="2" t="s">
        <v>92</v>
      </c>
      <c r="O878" s="2" t="s">
        <v>92</v>
      </c>
      <c r="P878" s="2" t="s">
        <v>52</v>
      </c>
      <c r="Q878" s="2" t="s">
        <v>52</v>
      </c>
      <c r="R878" s="2" t="s">
        <v>52</v>
      </c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2" t="s">
        <v>52</v>
      </c>
      <c r="AW878" s="2" t="s">
        <v>52</v>
      </c>
      <c r="AX878" s="2" t="s">
        <v>52</v>
      </c>
      <c r="AY878" s="2" t="s">
        <v>52</v>
      </c>
      <c r="AZ878" s="2" t="s">
        <v>52</v>
      </c>
    </row>
    <row r="879" spans="1:52" ht="30" customHeight="1" x14ac:dyDescent="0.3">
      <c r="A879" s="23"/>
      <c r="B879" s="23"/>
      <c r="C879" s="23"/>
      <c r="D879" s="23"/>
      <c r="E879" s="25"/>
      <c r="F879" s="28"/>
      <c r="G879" s="25"/>
      <c r="H879" s="28"/>
      <c r="I879" s="25"/>
      <c r="J879" s="28"/>
      <c r="K879" s="25"/>
      <c r="L879" s="28"/>
      <c r="M879" s="23"/>
    </row>
    <row r="880" spans="1:52" ht="30" customHeight="1" x14ac:dyDescent="0.3">
      <c r="A880" s="19" t="s">
        <v>2284</v>
      </c>
      <c r="B880" s="20"/>
      <c r="C880" s="20"/>
      <c r="D880" s="20"/>
      <c r="E880" s="24"/>
      <c r="F880" s="27"/>
      <c r="G880" s="24"/>
      <c r="H880" s="27"/>
      <c r="I880" s="24"/>
      <c r="J880" s="27"/>
      <c r="K880" s="24"/>
      <c r="L880" s="27"/>
      <c r="M880" s="21"/>
      <c r="N880" s="1" t="s">
        <v>2285</v>
      </c>
    </row>
    <row r="881" spans="1:52" ht="30" customHeight="1" x14ac:dyDescent="0.3">
      <c r="A881" s="22" t="s">
        <v>2263</v>
      </c>
      <c r="B881" s="22" t="s">
        <v>2278</v>
      </c>
      <c r="C881" s="22" t="s">
        <v>82</v>
      </c>
      <c r="D881" s="23">
        <v>1.03</v>
      </c>
      <c r="E881" s="25">
        <f>단가대비표!O27</f>
        <v>0</v>
      </c>
      <c r="F881" s="28">
        <f>TRUNC(E881*D881,1)</f>
        <v>0</v>
      </c>
      <c r="G881" s="25">
        <f>단가대비표!P27</f>
        <v>0</v>
      </c>
      <c r="H881" s="28">
        <f>TRUNC(G881*D881,1)</f>
        <v>0</v>
      </c>
      <c r="I881" s="25">
        <f>단가대비표!V27</f>
        <v>0</v>
      </c>
      <c r="J881" s="28">
        <f>TRUNC(I881*D881,1)</f>
        <v>0</v>
      </c>
      <c r="K881" s="25">
        <f t="shared" ref="K881:L883" si="134">TRUNC(E881+G881+I881,1)</f>
        <v>0</v>
      </c>
      <c r="L881" s="28">
        <f t="shared" si="134"/>
        <v>0</v>
      </c>
      <c r="M881" s="22" t="s">
        <v>2279</v>
      </c>
      <c r="N881" s="2" t="s">
        <v>2285</v>
      </c>
      <c r="O881" s="2" t="s">
        <v>2280</v>
      </c>
      <c r="P881" s="2" t="s">
        <v>64</v>
      </c>
      <c r="Q881" s="2" t="s">
        <v>64</v>
      </c>
      <c r="R881" s="2" t="s">
        <v>63</v>
      </c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2" t="s">
        <v>52</v>
      </c>
      <c r="AW881" s="2" t="s">
        <v>2288</v>
      </c>
      <c r="AX881" s="2" t="s">
        <v>52</v>
      </c>
      <c r="AY881" s="2" t="s">
        <v>52</v>
      </c>
      <c r="AZ881" s="2" t="s">
        <v>52</v>
      </c>
    </row>
    <row r="882" spans="1:52" ht="30" customHeight="1" x14ac:dyDescent="0.3">
      <c r="A882" s="22" t="s">
        <v>2187</v>
      </c>
      <c r="B882" s="22" t="s">
        <v>2201</v>
      </c>
      <c r="C882" s="22" t="s">
        <v>82</v>
      </c>
      <c r="D882" s="23">
        <v>1</v>
      </c>
      <c r="E882" s="25">
        <f>단가대비표!O155</f>
        <v>0</v>
      </c>
      <c r="F882" s="28">
        <f>TRUNC(E882*D882,1)</f>
        <v>0</v>
      </c>
      <c r="G882" s="25">
        <f>단가대비표!P155</f>
        <v>0</v>
      </c>
      <c r="H882" s="28">
        <f>TRUNC(G882*D882,1)</f>
        <v>0</v>
      </c>
      <c r="I882" s="25">
        <f>단가대비표!V155</f>
        <v>0</v>
      </c>
      <c r="J882" s="28">
        <f>TRUNC(I882*D882,1)</f>
        <v>0</v>
      </c>
      <c r="K882" s="25">
        <f t="shared" si="134"/>
        <v>0</v>
      </c>
      <c r="L882" s="28">
        <f t="shared" si="134"/>
        <v>0</v>
      </c>
      <c r="M882" s="22" t="s">
        <v>2202</v>
      </c>
      <c r="N882" s="2" t="s">
        <v>2285</v>
      </c>
      <c r="O882" s="2" t="s">
        <v>2203</v>
      </c>
      <c r="P882" s="2" t="s">
        <v>64</v>
      </c>
      <c r="Q882" s="2" t="s">
        <v>64</v>
      </c>
      <c r="R882" s="2" t="s">
        <v>63</v>
      </c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2" t="s">
        <v>52</v>
      </c>
      <c r="AW882" s="2" t="s">
        <v>2289</v>
      </c>
      <c r="AX882" s="2" t="s">
        <v>52</v>
      </c>
      <c r="AY882" s="2" t="s">
        <v>52</v>
      </c>
      <c r="AZ882" s="2" t="s">
        <v>52</v>
      </c>
    </row>
    <row r="883" spans="1:52" ht="30" customHeight="1" x14ac:dyDescent="0.3">
      <c r="A883" s="22" t="s">
        <v>2269</v>
      </c>
      <c r="B883" s="22" t="s">
        <v>2270</v>
      </c>
      <c r="C883" s="22" t="s">
        <v>82</v>
      </c>
      <c r="D883" s="23">
        <v>2.08</v>
      </c>
      <c r="E883" s="25">
        <f>단가대비표!O74</f>
        <v>0</v>
      </c>
      <c r="F883" s="28">
        <f>TRUNC(E883*D883,1)</f>
        <v>0</v>
      </c>
      <c r="G883" s="25">
        <f>단가대비표!P74</f>
        <v>0</v>
      </c>
      <c r="H883" s="28">
        <f>TRUNC(G883*D883,1)</f>
        <v>0</v>
      </c>
      <c r="I883" s="25">
        <f>단가대비표!V74</f>
        <v>0</v>
      </c>
      <c r="J883" s="28">
        <f>TRUNC(I883*D883,1)</f>
        <v>0</v>
      </c>
      <c r="K883" s="25">
        <f t="shared" si="134"/>
        <v>0</v>
      </c>
      <c r="L883" s="28">
        <f t="shared" si="134"/>
        <v>0</v>
      </c>
      <c r="M883" s="22" t="s">
        <v>2271</v>
      </c>
      <c r="N883" s="2" t="s">
        <v>2285</v>
      </c>
      <c r="O883" s="2" t="s">
        <v>2272</v>
      </c>
      <c r="P883" s="2" t="s">
        <v>64</v>
      </c>
      <c r="Q883" s="2" t="s">
        <v>64</v>
      </c>
      <c r="R883" s="2" t="s">
        <v>63</v>
      </c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2" t="s">
        <v>52</v>
      </c>
      <c r="AW883" s="2" t="s">
        <v>2290</v>
      </c>
      <c r="AX883" s="2" t="s">
        <v>52</v>
      </c>
      <c r="AY883" s="2" t="s">
        <v>52</v>
      </c>
      <c r="AZ883" s="2" t="s">
        <v>52</v>
      </c>
    </row>
    <row r="884" spans="1:52" ht="30" customHeight="1" x14ac:dyDescent="0.3">
      <c r="A884" s="22" t="s">
        <v>885</v>
      </c>
      <c r="B884" s="22" t="s">
        <v>52</v>
      </c>
      <c r="C884" s="22" t="s">
        <v>52</v>
      </c>
      <c r="D884" s="23"/>
      <c r="E884" s="25"/>
      <c r="F884" s="28">
        <f>TRUNC(SUMIF(N881:N883, N880, F881:F883),0)</f>
        <v>0</v>
      </c>
      <c r="G884" s="25"/>
      <c r="H884" s="28">
        <f>TRUNC(SUMIF(N881:N883, N880, H881:H883),0)</f>
        <v>0</v>
      </c>
      <c r="I884" s="25"/>
      <c r="J884" s="28">
        <f>TRUNC(SUMIF(N881:N883, N880, J881:J883),0)</f>
        <v>0</v>
      </c>
      <c r="K884" s="25"/>
      <c r="L884" s="28">
        <f>F884+H884+J884</f>
        <v>0</v>
      </c>
      <c r="M884" s="22" t="s">
        <v>52</v>
      </c>
      <c r="N884" s="2" t="s">
        <v>92</v>
      </c>
      <c r="O884" s="2" t="s">
        <v>92</v>
      </c>
      <c r="P884" s="2" t="s">
        <v>52</v>
      </c>
      <c r="Q884" s="2" t="s">
        <v>52</v>
      </c>
      <c r="R884" s="2" t="s">
        <v>52</v>
      </c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2" t="s">
        <v>52</v>
      </c>
      <c r="AW884" s="2" t="s">
        <v>52</v>
      </c>
      <c r="AX884" s="2" t="s">
        <v>52</v>
      </c>
      <c r="AY884" s="2" t="s">
        <v>52</v>
      </c>
      <c r="AZ884" s="2" t="s">
        <v>52</v>
      </c>
    </row>
    <row r="885" spans="1:52" ht="30" customHeight="1" x14ac:dyDescent="0.3">
      <c r="A885" s="23"/>
      <c r="B885" s="23"/>
      <c r="C885" s="23"/>
      <c r="D885" s="23"/>
      <c r="E885" s="25"/>
      <c r="F885" s="28"/>
      <c r="G885" s="25"/>
      <c r="H885" s="28"/>
      <c r="I885" s="25"/>
      <c r="J885" s="28"/>
      <c r="K885" s="25"/>
      <c r="L885" s="28"/>
      <c r="M885" s="23"/>
    </row>
    <row r="886" spans="1:52" ht="30" customHeight="1" x14ac:dyDescent="0.3">
      <c r="A886" s="19" t="s">
        <v>2291</v>
      </c>
      <c r="B886" s="20"/>
      <c r="C886" s="20"/>
      <c r="D886" s="20"/>
      <c r="E886" s="24"/>
      <c r="F886" s="27"/>
      <c r="G886" s="24"/>
      <c r="H886" s="27"/>
      <c r="I886" s="24"/>
      <c r="J886" s="27"/>
      <c r="K886" s="24"/>
      <c r="L886" s="27"/>
      <c r="M886" s="21"/>
      <c r="N886" s="1" t="s">
        <v>1826</v>
      </c>
    </row>
    <row r="887" spans="1:52" ht="30" customHeight="1" x14ac:dyDescent="0.3">
      <c r="A887" s="22" t="s">
        <v>1498</v>
      </c>
      <c r="B887" s="22" t="s">
        <v>1507</v>
      </c>
      <c r="C887" s="22" t="s">
        <v>82</v>
      </c>
      <c r="D887" s="23">
        <v>1</v>
      </c>
      <c r="E887" s="25">
        <f>일위대가목록!E60</f>
        <v>0</v>
      </c>
      <c r="F887" s="28">
        <f>TRUNC(E887*D887,1)</f>
        <v>0</v>
      </c>
      <c r="G887" s="25">
        <f>일위대가목록!F60</f>
        <v>0</v>
      </c>
      <c r="H887" s="28">
        <f>TRUNC(G887*D887,1)</f>
        <v>0</v>
      </c>
      <c r="I887" s="25">
        <f>일위대가목록!G60</f>
        <v>0</v>
      </c>
      <c r="J887" s="28">
        <f>TRUNC(I887*D887,1)</f>
        <v>0</v>
      </c>
      <c r="K887" s="25">
        <f t="shared" ref="K887:L890" si="135">TRUNC(E887+G887+I887,1)</f>
        <v>0</v>
      </c>
      <c r="L887" s="28">
        <f t="shared" si="135"/>
        <v>0</v>
      </c>
      <c r="M887" s="22" t="s">
        <v>1508</v>
      </c>
      <c r="N887" s="2" t="s">
        <v>1826</v>
      </c>
      <c r="O887" s="2" t="s">
        <v>1506</v>
      </c>
      <c r="P887" s="2" t="s">
        <v>63</v>
      </c>
      <c r="Q887" s="2" t="s">
        <v>64</v>
      </c>
      <c r="R887" s="2" t="s">
        <v>64</v>
      </c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2" t="s">
        <v>52</v>
      </c>
      <c r="AW887" s="2" t="s">
        <v>2292</v>
      </c>
      <c r="AX887" s="2" t="s">
        <v>52</v>
      </c>
      <c r="AY887" s="2" t="s">
        <v>52</v>
      </c>
      <c r="AZ887" s="2" t="s">
        <v>52</v>
      </c>
    </row>
    <row r="888" spans="1:52" ht="30" customHeight="1" x14ac:dyDescent="0.3">
      <c r="A888" s="22" t="s">
        <v>2249</v>
      </c>
      <c r="B888" s="22" t="s">
        <v>2293</v>
      </c>
      <c r="C888" s="22" t="s">
        <v>82</v>
      </c>
      <c r="D888" s="23">
        <v>2.06</v>
      </c>
      <c r="E888" s="25">
        <f>단가대비표!O24</f>
        <v>0</v>
      </c>
      <c r="F888" s="28">
        <f>TRUNC(E888*D888,1)</f>
        <v>0</v>
      </c>
      <c r="G888" s="25">
        <f>단가대비표!P24</f>
        <v>0</v>
      </c>
      <c r="H888" s="28">
        <f>TRUNC(G888*D888,1)</f>
        <v>0</v>
      </c>
      <c r="I888" s="25">
        <f>단가대비표!V24</f>
        <v>0</v>
      </c>
      <c r="J888" s="28">
        <f>TRUNC(I888*D888,1)</f>
        <v>0</v>
      </c>
      <c r="K888" s="25">
        <f t="shared" si="135"/>
        <v>0</v>
      </c>
      <c r="L888" s="28">
        <f t="shared" si="135"/>
        <v>0</v>
      </c>
      <c r="M888" s="22" t="s">
        <v>2294</v>
      </c>
      <c r="N888" s="2" t="s">
        <v>1826</v>
      </c>
      <c r="O888" s="2" t="s">
        <v>2295</v>
      </c>
      <c r="P888" s="2" t="s">
        <v>64</v>
      </c>
      <c r="Q888" s="2" t="s">
        <v>64</v>
      </c>
      <c r="R888" s="2" t="s">
        <v>63</v>
      </c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2" t="s">
        <v>52</v>
      </c>
      <c r="AW888" s="2" t="s">
        <v>2296</v>
      </c>
      <c r="AX888" s="2" t="s">
        <v>52</v>
      </c>
      <c r="AY888" s="2" t="s">
        <v>52</v>
      </c>
      <c r="AZ888" s="2" t="s">
        <v>52</v>
      </c>
    </row>
    <row r="889" spans="1:52" ht="30" customHeight="1" x14ac:dyDescent="0.3">
      <c r="A889" s="22" t="s">
        <v>2187</v>
      </c>
      <c r="B889" s="22" t="s">
        <v>2201</v>
      </c>
      <c r="C889" s="22" t="s">
        <v>82</v>
      </c>
      <c r="D889" s="23">
        <v>2</v>
      </c>
      <c r="E889" s="25">
        <f>단가대비표!O155</f>
        <v>0</v>
      </c>
      <c r="F889" s="28">
        <f>TRUNC(E889*D889,1)</f>
        <v>0</v>
      </c>
      <c r="G889" s="25">
        <f>단가대비표!P155</f>
        <v>0</v>
      </c>
      <c r="H889" s="28">
        <f>TRUNC(G889*D889,1)</f>
        <v>0</v>
      </c>
      <c r="I889" s="25">
        <f>단가대비표!V155</f>
        <v>0</v>
      </c>
      <c r="J889" s="28">
        <f>TRUNC(I889*D889,1)</f>
        <v>0</v>
      </c>
      <c r="K889" s="25">
        <f t="shared" si="135"/>
        <v>0</v>
      </c>
      <c r="L889" s="28">
        <f t="shared" si="135"/>
        <v>0</v>
      </c>
      <c r="M889" s="22" t="s">
        <v>2202</v>
      </c>
      <c r="N889" s="2" t="s">
        <v>1826</v>
      </c>
      <c r="O889" s="2" t="s">
        <v>2203</v>
      </c>
      <c r="P889" s="2" t="s">
        <v>64</v>
      </c>
      <c r="Q889" s="2" t="s">
        <v>64</v>
      </c>
      <c r="R889" s="2" t="s">
        <v>63</v>
      </c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2" t="s">
        <v>52</v>
      </c>
      <c r="AW889" s="2" t="s">
        <v>2297</v>
      </c>
      <c r="AX889" s="2" t="s">
        <v>52</v>
      </c>
      <c r="AY889" s="2" t="s">
        <v>52</v>
      </c>
      <c r="AZ889" s="2" t="s">
        <v>52</v>
      </c>
    </row>
    <row r="890" spans="1:52" ht="30" customHeight="1" x14ac:dyDescent="0.3">
      <c r="A890" s="22" t="s">
        <v>541</v>
      </c>
      <c r="B890" s="22" t="s">
        <v>542</v>
      </c>
      <c r="C890" s="22" t="s">
        <v>82</v>
      </c>
      <c r="D890" s="23">
        <v>2</v>
      </c>
      <c r="E890" s="25">
        <f>일위대가목록!E128</f>
        <v>0</v>
      </c>
      <c r="F890" s="28">
        <f>TRUNC(E890*D890,1)</f>
        <v>0</v>
      </c>
      <c r="G890" s="25">
        <f>일위대가목록!F128</f>
        <v>0</v>
      </c>
      <c r="H890" s="28">
        <f>TRUNC(G890*D890,1)</f>
        <v>0</v>
      </c>
      <c r="I890" s="25">
        <f>일위대가목록!G128</f>
        <v>0</v>
      </c>
      <c r="J890" s="28">
        <f>TRUNC(I890*D890,1)</f>
        <v>0</v>
      </c>
      <c r="K890" s="25">
        <f t="shared" si="135"/>
        <v>0</v>
      </c>
      <c r="L890" s="28">
        <f t="shared" si="135"/>
        <v>0</v>
      </c>
      <c r="M890" s="22" t="s">
        <v>543</v>
      </c>
      <c r="N890" s="2" t="s">
        <v>1826</v>
      </c>
      <c r="O890" s="2" t="s">
        <v>544</v>
      </c>
      <c r="P890" s="2" t="s">
        <v>63</v>
      </c>
      <c r="Q890" s="2" t="s">
        <v>64</v>
      </c>
      <c r="R890" s="2" t="s">
        <v>64</v>
      </c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  <c r="AV890" s="2" t="s">
        <v>52</v>
      </c>
      <c r="AW890" s="2" t="s">
        <v>2298</v>
      </c>
      <c r="AX890" s="2" t="s">
        <v>52</v>
      </c>
      <c r="AY890" s="2" t="s">
        <v>52</v>
      </c>
      <c r="AZ890" s="2" t="s">
        <v>52</v>
      </c>
    </row>
    <row r="891" spans="1:52" ht="30" customHeight="1" x14ac:dyDescent="0.3">
      <c r="A891" s="22" t="s">
        <v>885</v>
      </c>
      <c r="B891" s="22" t="s">
        <v>52</v>
      </c>
      <c r="C891" s="22" t="s">
        <v>52</v>
      </c>
      <c r="D891" s="23"/>
      <c r="E891" s="25"/>
      <c r="F891" s="28">
        <f>TRUNC(SUMIF(N887:N890, N886, F887:F890),0)</f>
        <v>0</v>
      </c>
      <c r="G891" s="25"/>
      <c r="H891" s="28">
        <f>TRUNC(SUMIF(N887:N890, N886, H887:H890),0)</f>
        <v>0</v>
      </c>
      <c r="I891" s="25"/>
      <c r="J891" s="28">
        <f>TRUNC(SUMIF(N887:N890, N886, J887:J890),0)</f>
        <v>0</v>
      </c>
      <c r="K891" s="25"/>
      <c r="L891" s="28">
        <f>F891+H891+J891</f>
        <v>0</v>
      </c>
      <c r="M891" s="22" t="s">
        <v>52</v>
      </c>
      <c r="N891" s="2" t="s">
        <v>92</v>
      </c>
      <c r="O891" s="2" t="s">
        <v>92</v>
      </c>
      <c r="P891" s="2" t="s">
        <v>52</v>
      </c>
      <c r="Q891" s="2" t="s">
        <v>52</v>
      </c>
      <c r="R891" s="2" t="s">
        <v>52</v>
      </c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  <c r="AV891" s="2" t="s">
        <v>52</v>
      </c>
      <c r="AW891" s="2" t="s">
        <v>52</v>
      </c>
      <c r="AX891" s="2" t="s">
        <v>52</v>
      </c>
      <c r="AY891" s="2" t="s">
        <v>52</v>
      </c>
      <c r="AZ891" s="2" t="s">
        <v>52</v>
      </c>
    </row>
    <row r="892" spans="1:52" ht="30" customHeight="1" x14ac:dyDescent="0.3">
      <c r="A892" s="23"/>
      <c r="B892" s="23"/>
      <c r="C892" s="23"/>
      <c r="D892" s="23"/>
      <c r="E892" s="25"/>
      <c r="F892" s="28"/>
      <c r="G892" s="25"/>
      <c r="H892" s="28"/>
      <c r="I892" s="25"/>
      <c r="J892" s="28"/>
      <c r="K892" s="25"/>
      <c r="L892" s="28"/>
      <c r="M892" s="23"/>
    </row>
    <row r="893" spans="1:52" ht="30" customHeight="1" x14ac:dyDescent="0.3">
      <c r="A893" s="19" t="s">
        <v>2299</v>
      </c>
      <c r="B893" s="20"/>
      <c r="C893" s="20"/>
      <c r="D893" s="20"/>
      <c r="E893" s="24"/>
      <c r="F893" s="27"/>
      <c r="G893" s="24"/>
      <c r="H893" s="27"/>
      <c r="I893" s="24"/>
      <c r="J893" s="27"/>
      <c r="K893" s="24"/>
      <c r="L893" s="27"/>
      <c r="M893" s="21"/>
      <c r="N893" s="1" t="s">
        <v>242</v>
      </c>
    </row>
    <row r="894" spans="1:52" ht="30" customHeight="1" x14ac:dyDescent="0.3">
      <c r="A894" s="22" t="s">
        <v>2300</v>
      </c>
      <c r="B894" s="22" t="s">
        <v>2301</v>
      </c>
      <c r="C894" s="22" t="s">
        <v>82</v>
      </c>
      <c r="D894" s="23">
        <v>1.05</v>
      </c>
      <c r="E894" s="25">
        <f>단가대비표!O139</f>
        <v>0</v>
      </c>
      <c r="F894" s="28">
        <f>TRUNC(E894*D894,1)</f>
        <v>0</v>
      </c>
      <c r="G894" s="25">
        <f>단가대비표!P139</f>
        <v>0</v>
      </c>
      <c r="H894" s="28">
        <f>TRUNC(G894*D894,1)</f>
        <v>0</v>
      </c>
      <c r="I894" s="25">
        <f>단가대비표!V139</f>
        <v>0</v>
      </c>
      <c r="J894" s="28">
        <f>TRUNC(I894*D894,1)</f>
        <v>0</v>
      </c>
      <c r="K894" s="25">
        <f>TRUNC(E894+G894+I894,1)</f>
        <v>0</v>
      </c>
      <c r="L894" s="28">
        <f>TRUNC(F894+H894+J894,1)</f>
        <v>0</v>
      </c>
      <c r="M894" s="22" t="s">
        <v>2302</v>
      </c>
      <c r="N894" s="2" t="s">
        <v>242</v>
      </c>
      <c r="O894" s="2" t="s">
        <v>2303</v>
      </c>
      <c r="P894" s="2" t="s">
        <v>64</v>
      </c>
      <c r="Q894" s="2" t="s">
        <v>64</v>
      </c>
      <c r="R894" s="2" t="s">
        <v>63</v>
      </c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2" t="s">
        <v>52</v>
      </c>
      <c r="AW894" s="2" t="s">
        <v>2304</v>
      </c>
      <c r="AX894" s="2" t="s">
        <v>52</v>
      </c>
      <c r="AY894" s="2" t="s">
        <v>52</v>
      </c>
      <c r="AZ894" s="2" t="s">
        <v>52</v>
      </c>
    </row>
    <row r="895" spans="1:52" ht="30" customHeight="1" x14ac:dyDescent="0.3">
      <c r="A895" s="22" t="s">
        <v>2187</v>
      </c>
      <c r="B895" s="22" t="s">
        <v>2201</v>
      </c>
      <c r="C895" s="22" t="s">
        <v>82</v>
      </c>
      <c r="D895" s="23">
        <v>1</v>
      </c>
      <c r="E895" s="25">
        <f>단가대비표!O155</f>
        <v>0</v>
      </c>
      <c r="F895" s="28">
        <f>TRUNC(E895*D895,1)</f>
        <v>0</v>
      </c>
      <c r="G895" s="25">
        <f>단가대비표!P155</f>
        <v>0</v>
      </c>
      <c r="H895" s="28">
        <f>TRUNC(G895*D895,1)</f>
        <v>0</v>
      </c>
      <c r="I895" s="25">
        <f>단가대비표!V155</f>
        <v>0</v>
      </c>
      <c r="J895" s="28">
        <f>TRUNC(I895*D895,1)</f>
        <v>0</v>
      </c>
      <c r="K895" s="25">
        <f>TRUNC(E895+G895+I895,1)</f>
        <v>0</v>
      </c>
      <c r="L895" s="28">
        <f>TRUNC(F895+H895+J895,1)</f>
        <v>0</v>
      </c>
      <c r="M895" s="22" t="s">
        <v>2202</v>
      </c>
      <c r="N895" s="2" t="s">
        <v>242</v>
      </c>
      <c r="O895" s="2" t="s">
        <v>2203</v>
      </c>
      <c r="P895" s="2" t="s">
        <v>64</v>
      </c>
      <c r="Q895" s="2" t="s">
        <v>64</v>
      </c>
      <c r="R895" s="2" t="s">
        <v>63</v>
      </c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  <c r="AV895" s="2" t="s">
        <v>52</v>
      </c>
      <c r="AW895" s="2" t="s">
        <v>2305</v>
      </c>
      <c r="AX895" s="2" t="s">
        <v>52</v>
      </c>
      <c r="AY895" s="2" t="s">
        <v>52</v>
      </c>
      <c r="AZ895" s="2" t="s">
        <v>52</v>
      </c>
    </row>
    <row r="896" spans="1:52" ht="30" customHeight="1" x14ac:dyDescent="0.3">
      <c r="A896" s="22" t="s">
        <v>885</v>
      </c>
      <c r="B896" s="22" t="s">
        <v>52</v>
      </c>
      <c r="C896" s="22" t="s">
        <v>52</v>
      </c>
      <c r="D896" s="23"/>
      <c r="E896" s="25"/>
      <c r="F896" s="28">
        <f>TRUNC(SUMIF(N894:N895, N893, F894:F895),0)</f>
        <v>0</v>
      </c>
      <c r="G896" s="25"/>
      <c r="H896" s="28">
        <f>TRUNC(SUMIF(N894:N895, N893, H894:H895),0)</f>
        <v>0</v>
      </c>
      <c r="I896" s="25"/>
      <c r="J896" s="28">
        <f>TRUNC(SUMIF(N894:N895, N893, J894:J895),0)</f>
        <v>0</v>
      </c>
      <c r="K896" s="25"/>
      <c r="L896" s="28">
        <f>F896+H896+J896</f>
        <v>0</v>
      </c>
      <c r="M896" s="22" t="s">
        <v>52</v>
      </c>
      <c r="N896" s="2" t="s">
        <v>92</v>
      </c>
      <c r="O896" s="2" t="s">
        <v>92</v>
      </c>
      <c r="P896" s="2" t="s">
        <v>52</v>
      </c>
      <c r="Q896" s="2" t="s">
        <v>52</v>
      </c>
      <c r="R896" s="2" t="s">
        <v>52</v>
      </c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  <c r="AV896" s="2" t="s">
        <v>52</v>
      </c>
      <c r="AW896" s="2" t="s">
        <v>52</v>
      </c>
      <c r="AX896" s="2" t="s">
        <v>52</v>
      </c>
      <c r="AY896" s="2" t="s">
        <v>52</v>
      </c>
      <c r="AZ896" s="2" t="s">
        <v>52</v>
      </c>
    </row>
    <row r="897" spans="1:52" ht="30" customHeight="1" x14ac:dyDescent="0.3">
      <c r="A897" s="23"/>
      <c r="B897" s="23"/>
      <c r="C897" s="23"/>
      <c r="D897" s="23"/>
      <c r="E897" s="25"/>
      <c r="F897" s="28"/>
      <c r="G897" s="25"/>
      <c r="H897" s="28"/>
      <c r="I897" s="25"/>
      <c r="J897" s="28"/>
      <c r="K897" s="25"/>
      <c r="L897" s="28"/>
      <c r="M897" s="23"/>
    </row>
    <row r="898" spans="1:52" ht="30" customHeight="1" x14ac:dyDescent="0.3">
      <c r="A898" s="19" t="s">
        <v>2933</v>
      </c>
      <c r="B898" s="20"/>
      <c r="C898" s="20"/>
      <c r="D898" s="20"/>
      <c r="E898" s="24"/>
      <c r="F898" s="27"/>
      <c r="G898" s="24"/>
      <c r="H898" s="27"/>
      <c r="I898" s="24"/>
      <c r="J898" s="27"/>
      <c r="K898" s="24"/>
      <c r="L898" s="27"/>
      <c r="M898" s="21"/>
      <c r="N898" s="1" t="s">
        <v>324</v>
      </c>
    </row>
    <row r="899" spans="1:52" ht="30" customHeight="1" x14ac:dyDescent="0.3">
      <c r="A899" s="22" t="s">
        <v>2306</v>
      </c>
      <c r="B899" s="22" t="s">
        <v>2934</v>
      </c>
      <c r="C899" s="22" t="s">
        <v>82</v>
      </c>
      <c r="D899" s="23">
        <v>1.05</v>
      </c>
      <c r="E899" s="25">
        <f>단가대비표!O140</f>
        <v>0</v>
      </c>
      <c r="F899" s="28">
        <f>TRUNC(E899*D899,1)</f>
        <v>0</v>
      </c>
      <c r="G899" s="25">
        <f>단가대비표!P140</f>
        <v>0</v>
      </c>
      <c r="H899" s="28">
        <f>TRUNC(G899*D899,1)</f>
        <v>0</v>
      </c>
      <c r="I899" s="25">
        <f>단가대비표!V140</f>
        <v>0</v>
      </c>
      <c r="J899" s="28">
        <f>TRUNC(I899*D899,1)</f>
        <v>0</v>
      </c>
      <c r="K899" s="25">
        <f t="shared" ref="K899:L901" si="136">TRUNC(E899+G899+I899,1)</f>
        <v>0</v>
      </c>
      <c r="L899" s="28">
        <f t="shared" si="136"/>
        <v>0</v>
      </c>
      <c r="M899" s="22" t="s">
        <v>2307</v>
      </c>
      <c r="N899" s="2" t="s">
        <v>324</v>
      </c>
      <c r="O899" s="2" t="s">
        <v>2308</v>
      </c>
      <c r="P899" s="2" t="s">
        <v>64</v>
      </c>
      <c r="Q899" s="2" t="s">
        <v>64</v>
      </c>
      <c r="R899" s="2" t="s">
        <v>63</v>
      </c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  <c r="AV899" s="2" t="s">
        <v>52</v>
      </c>
      <c r="AW899" s="2" t="s">
        <v>2309</v>
      </c>
      <c r="AX899" s="2" t="s">
        <v>52</v>
      </c>
      <c r="AY899" s="2" t="s">
        <v>52</v>
      </c>
      <c r="AZ899" s="2" t="s">
        <v>52</v>
      </c>
    </row>
    <row r="900" spans="1:52" ht="30" customHeight="1" x14ac:dyDescent="0.3">
      <c r="A900" s="22" t="s">
        <v>2306</v>
      </c>
      <c r="B900" s="22" t="s">
        <v>2935</v>
      </c>
      <c r="C900" s="22" t="s">
        <v>82</v>
      </c>
      <c r="D900" s="23">
        <v>1.05</v>
      </c>
      <c r="E900" s="25">
        <f>단가대비표!O141</f>
        <v>0</v>
      </c>
      <c r="F900" s="28">
        <f>TRUNC(E900*D900,1)</f>
        <v>0</v>
      </c>
      <c r="G900" s="25">
        <f>단가대비표!P141</f>
        <v>0</v>
      </c>
      <c r="H900" s="28">
        <f>TRUNC(G900*D900,1)</f>
        <v>0</v>
      </c>
      <c r="I900" s="25">
        <f>단가대비표!V141</f>
        <v>0</v>
      </c>
      <c r="J900" s="28">
        <f>TRUNC(I900*D900,1)</f>
        <v>0</v>
      </c>
      <c r="K900" s="25">
        <f t="shared" si="136"/>
        <v>0</v>
      </c>
      <c r="L900" s="28">
        <f t="shared" si="136"/>
        <v>0</v>
      </c>
      <c r="M900" s="22" t="s">
        <v>2310</v>
      </c>
      <c r="N900" s="2" t="s">
        <v>324</v>
      </c>
      <c r="O900" s="2" t="s">
        <v>2311</v>
      </c>
      <c r="P900" s="2" t="s">
        <v>64</v>
      </c>
      <c r="Q900" s="2" t="s">
        <v>64</v>
      </c>
      <c r="R900" s="2" t="s">
        <v>63</v>
      </c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  <c r="AV900" s="2" t="s">
        <v>52</v>
      </c>
      <c r="AW900" s="2" t="s">
        <v>2312</v>
      </c>
      <c r="AX900" s="2" t="s">
        <v>52</v>
      </c>
      <c r="AY900" s="2" t="s">
        <v>52</v>
      </c>
      <c r="AZ900" s="2" t="s">
        <v>52</v>
      </c>
    </row>
    <row r="901" spans="1:52" ht="30" customHeight="1" x14ac:dyDescent="0.3">
      <c r="A901" s="22" t="s">
        <v>1924</v>
      </c>
      <c r="B901" s="22" t="s">
        <v>1925</v>
      </c>
      <c r="C901" s="22" t="s">
        <v>82</v>
      </c>
      <c r="D901" s="23">
        <v>1</v>
      </c>
      <c r="E901" s="25">
        <f>일위대가목록!E104</f>
        <v>0</v>
      </c>
      <c r="F901" s="28">
        <f>TRUNC(E901*D901,1)</f>
        <v>0</v>
      </c>
      <c r="G901" s="25">
        <f>일위대가목록!F104</f>
        <v>0</v>
      </c>
      <c r="H901" s="28">
        <f>TRUNC(G901*D901,1)</f>
        <v>0</v>
      </c>
      <c r="I901" s="25">
        <f>일위대가목록!G104</f>
        <v>0</v>
      </c>
      <c r="J901" s="28">
        <f>TRUNC(I901*D901,1)</f>
        <v>0</v>
      </c>
      <c r="K901" s="25">
        <f t="shared" si="136"/>
        <v>0</v>
      </c>
      <c r="L901" s="28">
        <f t="shared" si="136"/>
        <v>0</v>
      </c>
      <c r="M901" s="22" t="s">
        <v>1926</v>
      </c>
      <c r="N901" s="2" t="s">
        <v>324</v>
      </c>
      <c r="O901" s="2" t="s">
        <v>1923</v>
      </c>
      <c r="P901" s="2" t="s">
        <v>63</v>
      </c>
      <c r="Q901" s="2" t="s">
        <v>64</v>
      </c>
      <c r="R901" s="2" t="s">
        <v>64</v>
      </c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2" t="s">
        <v>52</v>
      </c>
      <c r="AW901" s="2" t="s">
        <v>2313</v>
      </c>
      <c r="AX901" s="2" t="s">
        <v>52</v>
      </c>
      <c r="AY901" s="2" t="s">
        <v>52</v>
      </c>
      <c r="AZ901" s="2" t="s">
        <v>52</v>
      </c>
    </row>
    <row r="902" spans="1:52" ht="30" customHeight="1" x14ac:dyDescent="0.3">
      <c r="A902" s="22" t="s">
        <v>885</v>
      </c>
      <c r="B902" s="22" t="s">
        <v>52</v>
      </c>
      <c r="C902" s="22" t="s">
        <v>52</v>
      </c>
      <c r="D902" s="23"/>
      <c r="E902" s="25"/>
      <c r="F902" s="28">
        <f>TRUNC(SUMIF(N899:N901, N898, F899:F901),0)</f>
        <v>0</v>
      </c>
      <c r="G902" s="25"/>
      <c r="H902" s="28">
        <f>TRUNC(SUMIF(N899:N901, N898, H899:H901),0)</f>
        <v>0</v>
      </c>
      <c r="I902" s="25"/>
      <c r="J902" s="28">
        <f>TRUNC(SUMIF(N899:N901, N898, J899:J901),0)</f>
        <v>0</v>
      </c>
      <c r="K902" s="25"/>
      <c r="L902" s="28">
        <f>F902+H902+J902</f>
        <v>0</v>
      </c>
      <c r="M902" s="22" t="s">
        <v>52</v>
      </c>
      <c r="N902" s="2" t="s">
        <v>92</v>
      </c>
      <c r="O902" s="2" t="s">
        <v>92</v>
      </c>
      <c r="P902" s="2" t="s">
        <v>52</v>
      </c>
      <c r="Q902" s="2" t="s">
        <v>52</v>
      </c>
      <c r="R902" s="2" t="s">
        <v>52</v>
      </c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2" t="s">
        <v>52</v>
      </c>
      <c r="AW902" s="2" t="s">
        <v>52</v>
      </c>
      <c r="AX902" s="2" t="s">
        <v>52</v>
      </c>
      <c r="AY902" s="2" t="s">
        <v>52</v>
      </c>
      <c r="AZ902" s="2" t="s">
        <v>52</v>
      </c>
    </row>
    <row r="903" spans="1:52" ht="30" customHeight="1" x14ac:dyDescent="0.3">
      <c r="A903" s="23"/>
      <c r="B903" s="23"/>
      <c r="C903" s="23"/>
      <c r="D903" s="23"/>
      <c r="E903" s="25"/>
      <c r="F903" s="28"/>
      <c r="G903" s="25"/>
      <c r="H903" s="28"/>
      <c r="I903" s="25"/>
      <c r="J903" s="28"/>
      <c r="K903" s="25"/>
      <c r="L903" s="28"/>
      <c r="M903" s="23"/>
    </row>
    <row r="904" spans="1:52" ht="30" customHeight="1" x14ac:dyDescent="0.3">
      <c r="A904" s="19" t="s">
        <v>2314</v>
      </c>
      <c r="B904" s="20"/>
      <c r="C904" s="20"/>
      <c r="D904" s="20"/>
      <c r="E904" s="24"/>
      <c r="F904" s="27"/>
      <c r="G904" s="24"/>
      <c r="H904" s="27"/>
      <c r="I904" s="24"/>
      <c r="J904" s="27"/>
      <c r="K904" s="24"/>
      <c r="L904" s="27"/>
      <c r="M904" s="21"/>
      <c r="N904" s="1" t="s">
        <v>2315</v>
      </c>
    </row>
    <row r="905" spans="1:52" ht="30" customHeight="1" x14ac:dyDescent="0.3">
      <c r="A905" s="22" t="s">
        <v>1484</v>
      </c>
      <c r="B905" s="22" t="s">
        <v>880</v>
      </c>
      <c r="C905" s="22" t="s">
        <v>881</v>
      </c>
      <c r="D905" s="23">
        <v>4.2999999999999997E-2</v>
      </c>
      <c r="E905" s="25">
        <f>단가대비표!O174</f>
        <v>0</v>
      </c>
      <c r="F905" s="28">
        <f>TRUNC(E905*D905,1)</f>
        <v>0</v>
      </c>
      <c r="G905" s="25">
        <f>단가대비표!P174</f>
        <v>0</v>
      </c>
      <c r="H905" s="28">
        <f>TRUNC(G905*D905,1)</f>
        <v>0</v>
      </c>
      <c r="I905" s="25">
        <f>단가대비표!V174</f>
        <v>0</v>
      </c>
      <c r="J905" s="28">
        <f>TRUNC(I905*D905,1)</f>
        <v>0</v>
      </c>
      <c r="K905" s="25">
        <f>TRUNC(E905+G905+I905,1)</f>
        <v>0</v>
      </c>
      <c r="L905" s="28">
        <f>TRUNC(F905+H905+J905,1)</f>
        <v>0</v>
      </c>
      <c r="M905" s="22" t="s">
        <v>1485</v>
      </c>
      <c r="N905" s="2" t="s">
        <v>2315</v>
      </c>
      <c r="O905" s="2" t="s">
        <v>1486</v>
      </c>
      <c r="P905" s="2" t="s">
        <v>64</v>
      </c>
      <c r="Q905" s="2" t="s">
        <v>64</v>
      </c>
      <c r="R905" s="2" t="s">
        <v>63</v>
      </c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2" t="s">
        <v>52</v>
      </c>
      <c r="AW905" s="2" t="s">
        <v>2320</v>
      </c>
      <c r="AX905" s="2" t="s">
        <v>52</v>
      </c>
      <c r="AY905" s="2" t="s">
        <v>52</v>
      </c>
      <c r="AZ905" s="2" t="s">
        <v>52</v>
      </c>
    </row>
    <row r="906" spans="1:52" ht="30" customHeight="1" x14ac:dyDescent="0.3">
      <c r="A906" s="22" t="s">
        <v>1053</v>
      </c>
      <c r="B906" s="22" t="s">
        <v>880</v>
      </c>
      <c r="C906" s="22" t="s">
        <v>881</v>
      </c>
      <c r="D906" s="23">
        <v>2.1000000000000001E-2</v>
      </c>
      <c r="E906" s="25">
        <f>단가대비표!O157</f>
        <v>0</v>
      </c>
      <c r="F906" s="28">
        <f>TRUNC(E906*D906,1)</f>
        <v>0</v>
      </c>
      <c r="G906" s="25">
        <f>단가대비표!P157</f>
        <v>0</v>
      </c>
      <c r="H906" s="28">
        <f>TRUNC(G906*D906,1)</f>
        <v>0</v>
      </c>
      <c r="I906" s="25">
        <f>단가대비표!V157</f>
        <v>0</v>
      </c>
      <c r="J906" s="28">
        <f>TRUNC(I906*D906,1)</f>
        <v>0</v>
      </c>
      <c r="K906" s="25">
        <f>TRUNC(E906+G906+I906,1)</f>
        <v>0</v>
      </c>
      <c r="L906" s="28">
        <f>TRUNC(F906+H906+J906,1)</f>
        <v>0</v>
      </c>
      <c r="M906" s="22" t="s">
        <v>1120</v>
      </c>
      <c r="N906" s="2" t="s">
        <v>2315</v>
      </c>
      <c r="O906" s="2" t="s">
        <v>1054</v>
      </c>
      <c r="P906" s="2" t="s">
        <v>64</v>
      </c>
      <c r="Q906" s="2" t="s">
        <v>64</v>
      </c>
      <c r="R906" s="2" t="s">
        <v>63</v>
      </c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  <c r="AV906" s="2" t="s">
        <v>52</v>
      </c>
      <c r="AW906" s="2" t="s">
        <v>2321</v>
      </c>
      <c r="AX906" s="2" t="s">
        <v>52</v>
      </c>
      <c r="AY906" s="2" t="s">
        <v>52</v>
      </c>
      <c r="AZ906" s="2" t="s">
        <v>52</v>
      </c>
    </row>
    <row r="907" spans="1:52" ht="30" customHeight="1" x14ac:dyDescent="0.3">
      <c r="A907" s="22" t="s">
        <v>885</v>
      </c>
      <c r="B907" s="22" t="s">
        <v>52</v>
      </c>
      <c r="C907" s="22" t="s">
        <v>52</v>
      </c>
      <c r="D907" s="23"/>
      <c r="E907" s="25"/>
      <c r="F907" s="28">
        <f>TRUNC(SUMIF(N905:N906, N904, F905:F906),0)</f>
        <v>0</v>
      </c>
      <c r="G907" s="25"/>
      <c r="H907" s="28">
        <f>TRUNC(SUMIF(N905:N906, N904, H905:H906),0)</f>
        <v>0</v>
      </c>
      <c r="I907" s="25"/>
      <c r="J907" s="28">
        <f>TRUNC(SUMIF(N905:N906, N904, J905:J906),0)</f>
        <v>0</v>
      </c>
      <c r="K907" s="25"/>
      <c r="L907" s="28">
        <f>F907+H907+J907</f>
        <v>0</v>
      </c>
      <c r="M907" s="22" t="s">
        <v>52</v>
      </c>
      <c r="N907" s="2" t="s">
        <v>92</v>
      </c>
      <c r="O907" s="2" t="s">
        <v>92</v>
      </c>
      <c r="P907" s="2" t="s">
        <v>52</v>
      </c>
      <c r="Q907" s="2" t="s">
        <v>52</v>
      </c>
      <c r="R907" s="2" t="s">
        <v>52</v>
      </c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2" t="s">
        <v>52</v>
      </c>
      <c r="AW907" s="2" t="s">
        <v>52</v>
      </c>
      <c r="AX907" s="2" t="s">
        <v>52</v>
      </c>
      <c r="AY907" s="2" t="s">
        <v>52</v>
      </c>
      <c r="AZ907" s="2" t="s">
        <v>52</v>
      </c>
    </row>
    <row r="908" spans="1:52" ht="30" customHeight="1" x14ac:dyDescent="0.3">
      <c r="A908" s="23"/>
      <c r="B908" s="23"/>
      <c r="C908" s="23"/>
      <c r="D908" s="23"/>
      <c r="E908" s="25"/>
      <c r="F908" s="28"/>
      <c r="G908" s="25"/>
      <c r="H908" s="28"/>
      <c r="I908" s="25"/>
      <c r="J908" s="28"/>
      <c r="K908" s="25"/>
      <c r="L908" s="28"/>
      <c r="M908" s="23"/>
    </row>
    <row r="909" spans="1:52" ht="30" customHeight="1" x14ac:dyDescent="0.3">
      <c r="A909" s="19" t="s">
        <v>2322</v>
      </c>
      <c r="B909" s="20"/>
      <c r="C909" s="20"/>
      <c r="D909" s="20"/>
      <c r="E909" s="24"/>
      <c r="F909" s="27"/>
      <c r="G909" s="24"/>
      <c r="H909" s="27"/>
      <c r="I909" s="24"/>
      <c r="J909" s="27"/>
      <c r="K909" s="24"/>
      <c r="L909" s="27"/>
      <c r="M909" s="21"/>
      <c r="N909" s="1" t="s">
        <v>257</v>
      </c>
    </row>
    <row r="910" spans="1:52" ht="30" customHeight="1" x14ac:dyDescent="0.3">
      <c r="A910" s="22" t="s">
        <v>2323</v>
      </c>
      <c r="B910" s="22" t="s">
        <v>2324</v>
      </c>
      <c r="C910" s="22" t="s">
        <v>82</v>
      </c>
      <c r="D910" s="23">
        <v>1.1000000000000001</v>
      </c>
      <c r="E910" s="25">
        <f>단가대비표!O69</f>
        <v>0</v>
      </c>
      <c r="F910" s="28">
        <f>TRUNC(E910*D910,1)</f>
        <v>0</v>
      </c>
      <c r="G910" s="25">
        <f>단가대비표!P69</f>
        <v>0</v>
      </c>
      <c r="H910" s="28">
        <f>TRUNC(G910*D910,1)</f>
        <v>0</v>
      </c>
      <c r="I910" s="25">
        <f>단가대비표!V69</f>
        <v>0</v>
      </c>
      <c r="J910" s="28">
        <f>TRUNC(I910*D910,1)</f>
        <v>0</v>
      </c>
      <c r="K910" s="25">
        <f t="shared" ref="K910:L912" si="137">TRUNC(E910+G910+I910,1)</f>
        <v>0</v>
      </c>
      <c r="L910" s="28">
        <f t="shared" si="137"/>
        <v>0</v>
      </c>
      <c r="M910" s="22" t="s">
        <v>2325</v>
      </c>
      <c r="N910" s="2" t="s">
        <v>257</v>
      </c>
      <c r="O910" s="2" t="s">
        <v>2326</v>
      </c>
      <c r="P910" s="2" t="s">
        <v>64</v>
      </c>
      <c r="Q910" s="2" t="s">
        <v>64</v>
      </c>
      <c r="R910" s="2" t="s">
        <v>63</v>
      </c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2" t="s">
        <v>52</v>
      </c>
      <c r="AW910" s="2" t="s">
        <v>2327</v>
      </c>
      <c r="AX910" s="2" t="s">
        <v>52</v>
      </c>
      <c r="AY910" s="2" t="s">
        <v>52</v>
      </c>
      <c r="AZ910" s="2" t="s">
        <v>52</v>
      </c>
    </row>
    <row r="911" spans="1:52" ht="30" customHeight="1" x14ac:dyDescent="0.3">
      <c r="A911" s="22" t="s">
        <v>2328</v>
      </c>
      <c r="B911" s="22" t="s">
        <v>2329</v>
      </c>
      <c r="C911" s="22" t="s">
        <v>748</v>
      </c>
      <c r="D911" s="23">
        <v>0.3</v>
      </c>
      <c r="E911" s="25">
        <f>단가대비표!O122</f>
        <v>0</v>
      </c>
      <c r="F911" s="28">
        <f>TRUNC(E911*D911,1)</f>
        <v>0</v>
      </c>
      <c r="G911" s="25">
        <f>단가대비표!P122</f>
        <v>0</v>
      </c>
      <c r="H911" s="28">
        <f>TRUNC(G911*D911,1)</f>
        <v>0</v>
      </c>
      <c r="I911" s="25">
        <f>단가대비표!V122</f>
        <v>0</v>
      </c>
      <c r="J911" s="28">
        <f>TRUNC(I911*D911,1)</f>
        <v>0</v>
      </c>
      <c r="K911" s="25">
        <f t="shared" si="137"/>
        <v>0</v>
      </c>
      <c r="L911" s="28">
        <f t="shared" si="137"/>
        <v>0</v>
      </c>
      <c r="M911" s="22" t="s">
        <v>2330</v>
      </c>
      <c r="N911" s="2" t="s">
        <v>257</v>
      </c>
      <c r="O911" s="2" t="s">
        <v>2331</v>
      </c>
      <c r="P911" s="2" t="s">
        <v>64</v>
      </c>
      <c r="Q911" s="2" t="s">
        <v>64</v>
      </c>
      <c r="R911" s="2" t="s">
        <v>63</v>
      </c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  <c r="AV911" s="2" t="s">
        <v>52</v>
      </c>
      <c r="AW911" s="2" t="s">
        <v>2332</v>
      </c>
      <c r="AX911" s="2" t="s">
        <v>52</v>
      </c>
      <c r="AY911" s="2" t="s">
        <v>52</v>
      </c>
      <c r="AZ911" s="2" t="s">
        <v>52</v>
      </c>
    </row>
    <row r="912" spans="1:52" ht="30" customHeight="1" x14ac:dyDescent="0.3">
      <c r="A912" s="22" t="s">
        <v>2316</v>
      </c>
      <c r="B912" s="22" t="s">
        <v>2317</v>
      </c>
      <c r="C912" s="22" t="s">
        <v>82</v>
      </c>
      <c r="D912" s="23">
        <v>1</v>
      </c>
      <c r="E912" s="25">
        <f>일위대가목록!E149</f>
        <v>0</v>
      </c>
      <c r="F912" s="28">
        <f>TRUNC(E912*D912,1)</f>
        <v>0</v>
      </c>
      <c r="G912" s="25">
        <f>일위대가목록!F149</f>
        <v>0</v>
      </c>
      <c r="H912" s="28">
        <f>TRUNC(G912*D912,1)</f>
        <v>0</v>
      </c>
      <c r="I912" s="25">
        <f>일위대가목록!G149</f>
        <v>0</v>
      </c>
      <c r="J912" s="28">
        <f>TRUNC(I912*D912,1)</f>
        <v>0</v>
      </c>
      <c r="K912" s="25">
        <f t="shared" si="137"/>
        <v>0</v>
      </c>
      <c r="L912" s="28">
        <f t="shared" si="137"/>
        <v>0</v>
      </c>
      <c r="M912" s="22" t="s">
        <v>2318</v>
      </c>
      <c r="N912" s="2" t="s">
        <v>257</v>
      </c>
      <c r="O912" s="2" t="s">
        <v>2315</v>
      </c>
      <c r="P912" s="2" t="s">
        <v>63</v>
      </c>
      <c r="Q912" s="2" t="s">
        <v>64</v>
      </c>
      <c r="R912" s="2" t="s">
        <v>64</v>
      </c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  <c r="AV912" s="2" t="s">
        <v>52</v>
      </c>
      <c r="AW912" s="2" t="s">
        <v>2333</v>
      </c>
      <c r="AX912" s="2" t="s">
        <v>52</v>
      </c>
      <c r="AY912" s="2" t="s">
        <v>52</v>
      </c>
      <c r="AZ912" s="2" t="s">
        <v>52</v>
      </c>
    </row>
    <row r="913" spans="1:52" ht="30" customHeight="1" x14ac:dyDescent="0.3">
      <c r="A913" s="22" t="s">
        <v>885</v>
      </c>
      <c r="B913" s="22" t="s">
        <v>52</v>
      </c>
      <c r="C913" s="22" t="s">
        <v>52</v>
      </c>
      <c r="D913" s="23"/>
      <c r="E913" s="25"/>
      <c r="F913" s="28">
        <f>TRUNC(SUMIF(N910:N912, N909, F910:F912),0)</f>
        <v>0</v>
      </c>
      <c r="G913" s="25"/>
      <c r="H913" s="28">
        <f>TRUNC(SUMIF(N910:N912, N909, H910:H912),0)</f>
        <v>0</v>
      </c>
      <c r="I913" s="25"/>
      <c r="J913" s="28">
        <f>TRUNC(SUMIF(N910:N912, N909, J910:J912),0)</f>
        <v>0</v>
      </c>
      <c r="K913" s="25"/>
      <c r="L913" s="28">
        <f>F913+H913+J913</f>
        <v>0</v>
      </c>
      <c r="M913" s="22" t="s">
        <v>52</v>
      </c>
      <c r="N913" s="2" t="s">
        <v>92</v>
      </c>
      <c r="O913" s="2" t="s">
        <v>92</v>
      </c>
      <c r="P913" s="2" t="s">
        <v>52</v>
      </c>
      <c r="Q913" s="2" t="s">
        <v>52</v>
      </c>
      <c r="R913" s="2" t="s">
        <v>52</v>
      </c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2" t="s">
        <v>52</v>
      </c>
      <c r="AW913" s="2" t="s">
        <v>52</v>
      </c>
      <c r="AX913" s="2" t="s">
        <v>52</v>
      </c>
      <c r="AY913" s="2" t="s">
        <v>52</v>
      </c>
      <c r="AZ913" s="2" t="s">
        <v>52</v>
      </c>
    </row>
    <row r="914" spans="1:52" ht="30" customHeight="1" x14ac:dyDescent="0.3">
      <c r="A914" s="23"/>
      <c r="B914" s="23"/>
      <c r="C914" s="23"/>
      <c r="D914" s="23"/>
      <c r="E914" s="25"/>
      <c r="F914" s="28"/>
      <c r="G914" s="25"/>
      <c r="H914" s="28"/>
      <c r="I914" s="25"/>
      <c r="J914" s="28"/>
      <c r="K914" s="25"/>
      <c r="L914" s="28"/>
      <c r="M914" s="23"/>
    </row>
    <row r="915" spans="1:52" ht="30" customHeight="1" x14ac:dyDescent="0.3">
      <c r="A915" s="19" t="s">
        <v>2334</v>
      </c>
      <c r="B915" s="20"/>
      <c r="C915" s="20"/>
      <c r="D915" s="20"/>
      <c r="E915" s="24"/>
      <c r="F915" s="27"/>
      <c r="G915" s="24"/>
      <c r="H915" s="27"/>
      <c r="I915" s="24"/>
      <c r="J915" s="27"/>
      <c r="K915" s="24"/>
      <c r="L915" s="27"/>
      <c r="M915" s="21"/>
      <c r="N915" s="1" t="s">
        <v>2335</v>
      </c>
    </row>
    <row r="916" spans="1:52" ht="30" customHeight="1" x14ac:dyDescent="0.3">
      <c r="A916" s="22" t="s">
        <v>1484</v>
      </c>
      <c r="B916" s="22" t="s">
        <v>880</v>
      </c>
      <c r="C916" s="22" t="s">
        <v>881</v>
      </c>
      <c r="D916" s="23">
        <v>5.0000000000000001E-3</v>
      </c>
      <c r="E916" s="25">
        <f>단가대비표!O174</f>
        <v>0</v>
      </c>
      <c r="F916" s="28">
        <f>TRUNC(E916*D916,1)</f>
        <v>0</v>
      </c>
      <c r="G916" s="25">
        <f>단가대비표!P174</f>
        <v>0</v>
      </c>
      <c r="H916" s="28">
        <f>TRUNC(G916*D916,1)</f>
        <v>0</v>
      </c>
      <c r="I916" s="25">
        <f>단가대비표!V174</f>
        <v>0</v>
      </c>
      <c r="J916" s="28">
        <f>TRUNC(I916*D916,1)</f>
        <v>0</v>
      </c>
      <c r="K916" s="25">
        <f>TRUNC(E916+G916+I916,1)</f>
        <v>0</v>
      </c>
      <c r="L916" s="28">
        <f>TRUNC(F916+H916+J916,1)</f>
        <v>0</v>
      </c>
      <c r="M916" s="22" t="s">
        <v>1485</v>
      </c>
      <c r="N916" s="2" t="s">
        <v>2335</v>
      </c>
      <c r="O916" s="2" t="s">
        <v>1486</v>
      </c>
      <c r="P916" s="2" t="s">
        <v>64</v>
      </c>
      <c r="Q916" s="2" t="s">
        <v>64</v>
      </c>
      <c r="R916" s="2" t="s">
        <v>63</v>
      </c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2" t="s">
        <v>52</v>
      </c>
      <c r="AW916" s="2" t="s">
        <v>2339</v>
      </c>
      <c r="AX916" s="2" t="s">
        <v>52</v>
      </c>
      <c r="AY916" s="2" t="s">
        <v>52</v>
      </c>
      <c r="AZ916" s="2" t="s">
        <v>52</v>
      </c>
    </row>
    <row r="917" spans="1:52" ht="30" customHeight="1" x14ac:dyDescent="0.3">
      <c r="A917" s="22" t="s">
        <v>1053</v>
      </c>
      <c r="B917" s="22" t="s">
        <v>880</v>
      </c>
      <c r="C917" s="22" t="s">
        <v>881</v>
      </c>
      <c r="D917" s="23">
        <v>1E-3</v>
      </c>
      <c r="E917" s="25">
        <f>단가대비표!O157</f>
        <v>0</v>
      </c>
      <c r="F917" s="28">
        <f>TRUNC(E917*D917,1)</f>
        <v>0</v>
      </c>
      <c r="G917" s="25">
        <f>단가대비표!P157</f>
        <v>0</v>
      </c>
      <c r="H917" s="28">
        <f>TRUNC(G917*D917,1)</f>
        <v>0</v>
      </c>
      <c r="I917" s="25">
        <f>단가대비표!V157</f>
        <v>0</v>
      </c>
      <c r="J917" s="28">
        <f>TRUNC(I917*D917,1)</f>
        <v>0</v>
      </c>
      <c r="K917" s="25">
        <f>TRUNC(E917+G917+I917,1)</f>
        <v>0</v>
      </c>
      <c r="L917" s="28">
        <f>TRUNC(F917+H917+J917,1)</f>
        <v>0</v>
      </c>
      <c r="M917" s="22" t="s">
        <v>1120</v>
      </c>
      <c r="N917" s="2" t="s">
        <v>2335</v>
      </c>
      <c r="O917" s="2" t="s">
        <v>1054</v>
      </c>
      <c r="P917" s="2" t="s">
        <v>64</v>
      </c>
      <c r="Q917" s="2" t="s">
        <v>64</v>
      </c>
      <c r="R917" s="2" t="s">
        <v>63</v>
      </c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2" t="s">
        <v>52</v>
      </c>
      <c r="AW917" s="2" t="s">
        <v>2340</v>
      </c>
      <c r="AX917" s="2" t="s">
        <v>52</v>
      </c>
      <c r="AY917" s="2" t="s">
        <v>52</v>
      </c>
      <c r="AZ917" s="2" t="s">
        <v>52</v>
      </c>
    </row>
    <row r="918" spans="1:52" ht="30" customHeight="1" x14ac:dyDescent="0.3">
      <c r="A918" s="22" t="s">
        <v>885</v>
      </c>
      <c r="B918" s="22" t="s">
        <v>52</v>
      </c>
      <c r="C918" s="22" t="s">
        <v>52</v>
      </c>
      <c r="D918" s="23"/>
      <c r="E918" s="25"/>
      <c r="F918" s="28">
        <f>TRUNC(SUMIF(N916:N917, N915, F916:F917),0)</f>
        <v>0</v>
      </c>
      <c r="G918" s="25"/>
      <c r="H918" s="28">
        <f>TRUNC(SUMIF(N916:N917, N915, H916:H917),0)</f>
        <v>0</v>
      </c>
      <c r="I918" s="25"/>
      <c r="J918" s="28">
        <f>TRUNC(SUMIF(N916:N917, N915, J916:J917),0)</f>
        <v>0</v>
      </c>
      <c r="K918" s="25"/>
      <c r="L918" s="28">
        <f>F918+H918+J918</f>
        <v>0</v>
      </c>
      <c r="M918" s="22" t="s">
        <v>52</v>
      </c>
      <c r="N918" s="2" t="s">
        <v>92</v>
      </c>
      <c r="O918" s="2" t="s">
        <v>92</v>
      </c>
      <c r="P918" s="2" t="s">
        <v>52</v>
      </c>
      <c r="Q918" s="2" t="s">
        <v>52</v>
      </c>
      <c r="R918" s="2" t="s">
        <v>52</v>
      </c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2" t="s">
        <v>52</v>
      </c>
      <c r="AW918" s="2" t="s">
        <v>52</v>
      </c>
      <c r="AX918" s="2" t="s">
        <v>52</v>
      </c>
      <c r="AY918" s="2" t="s">
        <v>52</v>
      </c>
      <c r="AZ918" s="2" t="s">
        <v>52</v>
      </c>
    </row>
    <row r="919" spans="1:52" ht="30" customHeight="1" x14ac:dyDescent="0.3">
      <c r="A919" s="23"/>
      <c r="B919" s="23"/>
      <c r="C919" s="23"/>
      <c r="D919" s="23"/>
      <c r="E919" s="25"/>
      <c r="F919" s="28"/>
      <c r="G919" s="25"/>
      <c r="H919" s="28"/>
      <c r="I919" s="25"/>
      <c r="J919" s="28"/>
      <c r="K919" s="25"/>
      <c r="L919" s="28"/>
      <c r="M919" s="23"/>
    </row>
    <row r="920" spans="1:52" ht="30" customHeight="1" x14ac:dyDescent="0.3">
      <c r="A920" s="19" t="s">
        <v>2341</v>
      </c>
      <c r="B920" s="20"/>
      <c r="C920" s="20"/>
      <c r="D920" s="20"/>
      <c r="E920" s="24"/>
      <c r="F920" s="27"/>
      <c r="G920" s="24"/>
      <c r="H920" s="27"/>
      <c r="I920" s="24"/>
      <c r="J920" s="27"/>
      <c r="K920" s="24"/>
      <c r="L920" s="27"/>
      <c r="M920" s="21"/>
      <c r="N920" s="1" t="s">
        <v>262</v>
      </c>
    </row>
    <row r="921" spans="1:52" ht="30" customHeight="1" x14ac:dyDescent="0.3">
      <c r="A921" s="22" t="s">
        <v>2342</v>
      </c>
      <c r="B921" s="22" t="s">
        <v>2343</v>
      </c>
      <c r="C921" s="22" t="s">
        <v>82</v>
      </c>
      <c r="D921" s="23">
        <v>2.2999999999999998</v>
      </c>
      <c r="E921" s="25">
        <f>단가대비표!O37</f>
        <v>0</v>
      </c>
      <c r="F921" s="28">
        <f>TRUNC(E921*D921,1)</f>
        <v>0</v>
      </c>
      <c r="G921" s="25">
        <f>단가대비표!P37</f>
        <v>0</v>
      </c>
      <c r="H921" s="28">
        <f>TRUNC(G921*D921,1)</f>
        <v>0</v>
      </c>
      <c r="I921" s="25">
        <f>단가대비표!V37</f>
        <v>0</v>
      </c>
      <c r="J921" s="28">
        <f>TRUNC(I921*D921,1)</f>
        <v>0</v>
      </c>
      <c r="K921" s="25">
        <f>TRUNC(E921+G921+I921,1)</f>
        <v>0</v>
      </c>
      <c r="L921" s="28">
        <f>TRUNC(F921+H921+J921,1)</f>
        <v>0</v>
      </c>
      <c r="M921" s="22" t="s">
        <v>2344</v>
      </c>
      <c r="N921" s="2" t="s">
        <v>262</v>
      </c>
      <c r="O921" s="2" t="s">
        <v>2345</v>
      </c>
      <c r="P921" s="2" t="s">
        <v>64</v>
      </c>
      <c r="Q921" s="2" t="s">
        <v>64</v>
      </c>
      <c r="R921" s="2" t="s">
        <v>63</v>
      </c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2" t="s">
        <v>52</v>
      </c>
      <c r="AW921" s="2" t="s">
        <v>2346</v>
      </c>
      <c r="AX921" s="2" t="s">
        <v>52</v>
      </c>
      <c r="AY921" s="2" t="s">
        <v>52</v>
      </c>
      <c r="AZ921" s="2" t="s">
        <v>52</v>
      </c>
    </row>
    <row r="922" spans="1:52" ht="30" customHeight="1" x14ac:dyDescent="0.3">
      <c r="A922" s="22" t="s">
        <v>2336</v>
      </c>
      <c r="B922" s="22" t="s">
        <v>670</v>
      </c>
      <c r="C922" s="22" t="s">
        <v>82</v>
      </c>
      <c r="D922" s="23">
        <v>1</v>
      </c>
      <c r="E922" s="25">
        <f>일위대가목록!E151</f>
        <v>0</v>
      </c>
      <c r="F922" s="28">
        <f>TRUNC(E922*D922,1)</f>
        <v>0</v>
      </c>
      <c r="G922" s="25">
        <f>일위대가목록!F151</f>
        <v>0</v>
      </c>
      <c r="H922" s="28">
        <f>TRUNC(G922*D922,1)</f>
        <v>0</v>
      </c>
      <c r="I922" s="25">
        <f>일위대가목록!G151</f>
        <v>0</v>
      </c>
      <c r="J922" s="28">
        <f>TRUNC(I922*D922,1)</f>
        <v>0</v>
      </c>
      <c r="K922" s="25">
        <f>TRUNC(E922+G922+I922,1)</f>
        <v>0</v>
      </c>
      <c r="L922" s="28">
        <f>TRUNC(F922+H922+J922,1)</f>
        <v>0</v>
      </c>
      <c r="M922" s="22" t="s">
        <v>2337</v>
      </c>
      <c r="N922" s="2" t="s">
        <v>262</v>
      </c>
      <c r="O922" s="2" t="s">
        <v>2335</v>
      </c>
      <c r="P922" s="2" t="s">
        <v>63</v>
      </c>
      <c r="Q922" s="2" t="s">
        <v>64</v>
      </c>
      <c r="R922" s="2" t="s">
        <v>64</v>
      </c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2" t="s">
        <v>52</v>
      </c>
      <c r="AW922" s="2" t="s">
        <v>2347</v>
      </c>
      <c r="AX922" s="2" t="s">
        <v>52</v>
      </c>
      <c r="AY922" s="2" t="s">
        <v>52</v>
      </c>
      <c r="AZ922" s="2" t="s">
        <v>52</v>
      </c>
    </row>
    <row r="923" spans="1:52" ht="30" customHeight="1" x14ac:dyDescent="0.3">
      <c r="A923" s="22" t="s">
        <v>885</v>
      </c>
      <c r="B923" s="22" t="s">
        <v>52</v>
      </c>
      <c r="C923" s="22" t="s">
        <v>52</v>
      </c>
      <c r="D923" s="23"/>
      <c r="E923" s="25"/>
      <c r="F923" s="28">
        <f>TRUNC(SUMIF(N921:N922, N920, F921:F922),0)</f>
        <v>0</v>
      </c>
      <c r="G923" s="25"/>
      <c r="H923" s="28">
        <f>TRUNC(SUMIF(N921:N922, N920, H921:H922),0)</f>
        <v>0</v>
      </c>
      <c r="I923" s="25"/>
      <c r="J923" s="28">
        <f>TRUNC(SUMIF(N921:N922, N920, J921:J922),0)</f>
        <v>0</v>
      </c>
      <c r="K923" s="25"/>
      <c r="L923" s="28">
        <f>F923+H923+J923</f>
        <v>0</v>
      </c>
      <c r="M923" s="22" t="s">
        <v>52</v>
      </c>
      <c r="N923" s="2" t="s">
        <v>92</v>
      </c>
      <c r="O923" s="2" t="s">
        <v>92</v>
      </c>
      <c r="P923" s="2" t="s">
        <v>52</v>
      </c>
      <c r="Q923" s="2" t="s">
        <v>52</v>
      </c>
      <c r="R923" s="2" t="s">
        <v>52</v>
      </c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  <c r="AV923" s="2" t="s">
        <v>52</v>
      </c>
      <c r="AW923" s="2" t="s">
        <v>52</v>
      </c>
      <c r="AX923" s="2" t="s">
        <v>52</v>
      </c>
      <c r="AY923" s="2" t="s">
        <v>52</v>
      </c>
      <c r="AZ923" s="2" t="s">
        <v>52</v>
      </c>
    </row>
    <row r="924" spans="1:52" ht="30" customHeight="1" x14ac:dyDescent="0.3">
      <c r="A924" s="23"/>
      <c r="B924" s="23"/>
      <c r="C924" s="23"/>
      <c r="D924" s="23"/>
      <c r="E924" s="25"/>
      <c r="F924" s="28"/>
      <c r="G924" s="25"/>
      <c r="H924" s="28"/>
      <c r="I924" s="25"/>
      <c r="J924" s="28"/>
      <c r="K924" s="25"/>
      <c r="L924" s="28"/>
      <c r="M924" s="23"/>
    </row>
    <row r="925" spans="1:52" ht="30" customHeight="1" x14ac:dyDescent="0.3">
      <c r="A925" s="19" t="s">
        <v>2348</v>
      </c>
      <c r="B925" s="20"/>
      <c r="C925" s="20"/>
      <c r="D925" s="20"/>
      <c r="E925" s="24"/>
      <c r="F925" s="27"/>
      <c r="G925" s="24"/>
      <c r="H925" s="27"/>
      <c r="I925" s="24"/>
      <c r="J925" s="27"/>
      <c r="K925" s="24"/>
      <c r="L925" s="27"/>
      <c r="M925" s="21"/>
      <c r="N925" s="1" t="s">
        <v>438</v>
      </c>
    </row>
    <row r="926" spans="1:52" ht="30" customHeight="1" x14ac:dyDescent="0.3">
      <c r="A926" s="22" t="s">
        <v>1898</v>
      </c>
      <c r="B926" s="22" t="s">
        <v>52</v>
      </c>
      <c r="C926" s="22" t="s">
        <v>97</v>
      </c>
      <c r="D926" s="23">
        <v>1</v>
      </c>
      <c r="E926" s="25">
        <f>단가대비표!O67</f>
        <v>0</v>
      </c>
      <c r="F926" s="28">
        <f>TRUNC(E926*D926,1)</f>
        <v>0</v>
      </c>
      <c r="G926" s="25">
        <f>단가대비표!P67</f>
        <v>0</v>
      </c>
      <c r="H926" s="28">
        <f>TRUNC(G926*D926,1)</f>
        <v>0</v>
      </c>
      <c r="I926" s="25">
        <f>단가대비표!V67</f>
        <v>0</v>
      </c>
      <c r="J926" s="28">
        <f>TRUNC(I926*D926,1)</f>
        <v>0</v>
      </c>
      <c r="K926" s="25">
        <f t="shared" ref="K926:L929" si="138">TRUNC(E926+G926+I926,1)</f>
        <v>0</v>
      </c>
      <c r="L926" s="28">
        <f t="shared" si="138"/>
        <v>0</v>
      </c>
      <c r="M926" s="22" t="s">
        <v>1899</v>
      </c>
      <c r="N926" s="2" t="s">
        <v>438</v>
      </c>
      <c r="O926" s="2" t="s">
        <v>1900</v>
      </c>
      <c r="P926" s="2" t="s">
        <v>64</v>
      </c>
      <c r="Q926" s="2" t="s">
        <v>64</v>
      </c>
      <c r="R926" s="2" t="s">
        <v>63</v>
      </c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2" t="s">
        <v>52</v>
      </c>
      <c r="AW926" s="2" t="s">
        <v>2350</v>
      </c>
      <c r="AX926" s="2" t="s">
        <v>52</v>
      </c>
      <c r="AY926" s="2" t="s">
        <v>52</v>
      </c>
      <c r="AZ926" s="2" t="s">
        <v>52</v>
      </c>
    </row>
    <row r="927" spans="1:52" ht="30" customHeight="1" x14ac:dyDescent="0.3">
      <c r="A927" s="22" t="s">
        <v>1484</v>
      </c>
      <c r="B927" s="22" t="s">
        <v>880</v>
      </c>
      <c r="C927" s="22" t="s">
        <v>881</v>
      </c>
      <c r="D927" s="23">
        <v>9.0999999999999998E-2</v>
      </c>
      <c r="E927" s="25">
        <f>단가대비표!O174</f>
        <v>0</v>
      </c>
      <c r="F927" s="28">
        <f>TRUNC(E927*D927,1)</f>
        <v>0</v>
      </c>
      <c r="G927" s="25">
        <f>단가대비표!P174</f>
        <v>0</v>
      </c>
      <c r="H927" s="28">
        <f>TRUNC(G927*D927,1)</f>
        <v>0</v>
      </c>
      <c r="I927" s="25">
        <f>단가대비표!V174</f>
        <v>0</v>
      </c>
      <c r="J927" s="28">
        <f>TRUNC(I927*D927,1)</f>
        <v>0</v>
      </c>
      <c r="K927" s="25">
        <f t="shared" si="138"/>
        <v>0</v>
      </c>
      <c r="L927" s="28">
        <f t="shared" si="138"/>
        <v>0</v>
      </c>
      <c r="M927" s="22" t="s">
        <v>1485</v>
      </c>
      <c r="N927" s="2" t="s">
        <v>438</v>
      </c>
      <c r="O927" s="2" t="s">
        <v>1486</v>
      </c>
      <c r="P927" s="2" t="s">
        <v>64</v>
      </c>
      <c r="Q927" s="2" t="s">
        <v>64</v>
      </c>
      <c r="R927" s="2" t="s">
        <v>63</v>
      </c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  <c r="AV927" s="2" t="s">
        <v>52</v>
      </c>
      <c r="AW927" s="2" t="s">
        <v>2351</v>
      </c>
      <c r="AX927" s="2" t="s">
        <v>52</v>
      </c>
      <c r="AY927" s="2" t="s">
        <v>52</v>
      </c>
      <c r="AZ927" s="2" t="s">
        <v>52</v>
      </c>
    </row>
    <row r="928" spans="1:52" ht="30" customHeight="1" x14ac:dyDescent="0.3">
      <c r="A928" s="22" t="s">
        <v>1288</v>
      </c>
      <c r="B928" s="22" t="s">
        <v>880</v>
      </c>
      <c r="C928" s="22" t="s">
        <v>881</v>
      </c>
      <c r="D928" s="23">
        <v>9.0999999999999998E-2</v>
      </c>
      <c r="E928" s="25">
        <f>단가대비표!O158</f>
        <v>0</v>
      </c>
      <c r="F928" s="28">
        <f>TRUNC(E928*D928,1)</f>
        <v>0</v>
      </c>
      <c r="G928" s="25">
        <f>단가대비표!P158</f>
        <v>0</v>
      </c>
      <c r="H928" s="28">
        <f>TRUNC(G928*D928,1)</f>
        <v>0</v>
      </c>
      <c r="I928" s="25">
        <f>단가대비표!V158</f>
        <v>0</v>
      </c>
      <c r="J928" s="28">
        <f>TRUNC(I928*D928,1)</f>
        <v>0</v>
      </c>
      <c r="K928" s="25">
        <f t="shared" si="138"/>
        <v>0</v>
      </c>
      <c r="L928" s="28">
        <f t="shared" si="138"/>
        <v>0</v>
      </c>
      <c r="M928" s="22" t="s">
        <v>1289</v>
      </c>
      <c r="N928" s="2" t="s">
        <v>438</v>
      </c>
      <c r="O928" s="2" t="s">
        <v>1290</v>
      </c>
      <c r="P928" s="2" t="s">
        <v>64</v>
      </c>
      <c r="Q928" s="2" t="s">
        <v>64</v>
      </c>
      <c r="R928" s="2" t="s">
        <v>63</v>
      </c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  <c r="AV928" s="2" t="s">
        <v>52</v>
      </c>
      <c r="AW928" s="2" t="s">
        <v>2352</v>
      </c>
      <c r="AX928" s="2" t="s">
        <v>52</v>
      </c>
      <c r="AY928" s="2" t="s">
        <v>52</v>
      </c>
      <c r="AZ928" s="2" t="s">
        <v>52</v>
      </c>
    </row>
    <row r="929" spans="1:52" ht="30" customHeight="1" x14ac:dyDescent="0.3">
      <c r="A929" s="22" t="s">
        <v>1035</v>
      </c>
      <c r="B929" s="22" t="s">
        <v>1036</v>
      </c>
      <c r="C929" s="22" t="s">
        <v>862</v>
      </c>
      <c r="D929" s="23">
        <v>0.36399999999999999</v>
      </c>
      <c r="E929" s="25">
        <f>일위대가목록!E17</f>
        <v>0</v>
      </c>
      <c r="F929" s="28">
        <f>TRUNC(E929*D929,1)</f>
        <v>0</v>
      </c>
      <c r="G929" s="25">
        <f>일위대가목록!F17</f>
        <v>0</v>
      </c>
      <c r="H929" s="28">
        <f>TRUNC(G929*D929,1)</f>
        <v>0</v>
      </c>
      <c r="I929" s="25">
        <f>일위대가목록!G17</f>
        <v>0</v>
      </c>
      <c r="J929" s="28">
        <f>TRUNC(I929*D929,1)</f>
        <v>0</v>
      </c>
      <c r="K929" s="25">
        <f t="shared" si="138"/>
        <v>0</v>
      </c>
      <c r="L929" s="28">
        <f t="shared" si="138"/>
        <v>0</v>
      </c>
      <c r="M929" s="22" t="s">
        <v>1037</v>
      </c>
      <c r="N929" s="2" t="s">
        <v>438</v>
      </c>
      <c r="O929" s="2" t="s">
        <v>1034</v>
      </c>
      <c r="P929" s="2" t="s">
        <v>63</v>
      </c>
      <c r="Q929" s="2" t="s">
        <v>64</v>
      </c>
      <c r="R929" s="2" t="s">
        <v>64</v>
      </c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  <c r="AV929" s="2" t="s">
        <v>52</v>
      </c>
      <c r="AW929" s="2" t="s">
        <v>2353</v>
      </c>
      <c r="AX929" s="2" t="s">
        <v>52</v>
      </c>
      <c r="AY929" s="2" t="s">
        <v>52</v>
      </c>
      <c r="AZ929" s="2" t="s">
        <v>52</v>
      </c>
    </row>
    <row r="930" spans="1:52" ht="30" customHeight="1" x14ac:dyDescent="0.3">
      <c r="A930" s="22" t="s">
        <v>885</v>
      </c>
      <c r="B930" s="22" t="s">
        <v>52</v>
      </c>
      <c r="C930" s="22" t="s">
        <v>52</v>
      </c>
      <c r="D930" s="23"/>
      <c r="E930" s="25"/>
      <c r="F930" s="28">
        <f>TRUNC(SUMIF(N926:N929, N925, F926:F929),0)</f>
        <v>0</v>
      </c>
      <c r="G930" s="25"/>
      <c r="H930" s="28">
        <f>TRUNC(SUMIF(N926:N929, N925, H926:H929),0)</f>
        <v>0</v>
      </c>
      <c r="I930" s="25"/>
      <c r="J930" s="28">
        <f>TRUNC(SUMIF(N926:N929, N925, J926:J929),0)</f>
        <v>0</v>
      </c>
      <c r="K930" s="25"/>
      <c r="L930" s="28">
        <f>F930+H930+J930</f>
        <v>0</v>
      </c>
      <c r="M930" s="22" t="s">
        <v>52</v>
      </c>
      <c r="N930" s="2" t="s">
        <v>92</v>
      </c>
      <c r="O930" s="2" t="s">
        <v>92</v>
      </c>
      <c r="P930" s="2" t="s">
        <v>52</v>
      </c>
      <c r="Q930" s="2" t="s">
        <v>52</v>
      </c>
      <c r="R930" s="2" t="s">
        <v>52</v>
      </c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2" t="s">
        <v>52</v>
      </c>
      <c r="AW930" s="2" t="s">
        <v>52</v>
      </c>
      <c r="AX930" s="2" t="s">
        <v>52</v>
      </c>
      <c r="AY930" s="2" t="s">
        <v>52</v>
      </c>
      <c r="AZ930" s="2" t="s">
        <v>52</v>
      </c>
    </row>
    <row r="931" spans="1:52" ht="30" customHeight="1" x14ac:dyDescent="0.3">
      <c r="A931" s="23"/>
      <c r="B931" s="23"/>
      <c r="C931" s="23"/>
      <c r="D931" s="23"/>
      <c r="E931" s="25"/>
      <c r="F931" s="28"/>
      <c r="G931" s="25"/>
      <c r="H931" s="28"/>
      <c r="I931" s="25"/>
      <c r="J931" s="28"/>
      <c r="K931" s="25"/>
      <c r="L931" s="28"/>
      <c r="M931" s="23"/>
    </row>
    <row r="932" spans="1:52" ht="30" customHeight="1" x14ac:dyDescent="0.3">
      <c r="A932" s="19" t="s">
        <v>2354</v>
      </c>
      <c r="B932" s="20"/>
      <c r="C932" s="20"/>
      <c r="D932" s="20"/>
      <c r="E932" s="24"/>
      <c r="F932" s="27"/>
      <c r="G932" s="24"/>
      <c r="H932" s="27"/>
      <c r="I932" s="24"/>
      <c r="J932" s="27"/>
      <c r="K932" s="24"/>
      <c r="L932" s="27"/>
      <c r="M932" s="21"/>
      <c r="N932" s="1" t="s">
        <v>403</v>
      </c>
    </row>
    <row r="933" spans="1:52" ht="30" customHeight="1" x14ac:dyDescent="0.3">
      <c r="A933" s="22" t="s">
        <v>2355</v>
      </c>
      <c r="B933" s="22" t="s">
        <v>2356</v>
      </c>
      <c r="C933" s="22" t="s">
        <v>82</v>
      </c>
      <c r="D933" s="23">
        <v>7.0000000000000007E-2</v>
      </c>
      <c r="E933" s="25">
        <f>일위대가목록!E202</f>
        <v>0</v>
      </c>
      <c r="F933" s="28">
        <f>TRUNC(E933*D933,1)</f>
        <v>0</v>
      </c>
      <c r="G933" s="25">
        <f>일위대가목록!F202</f>
        <v>0</v>
      </c>
      <c r="H933" s="28">
        <f>TRUNC(G933*D933,1)</f>
        <v>0</v>
      </c>
      <c r="I933" s="25">
        <f>일위대가목록!G202</f>
        <v>0</v>
      </c>
      <c r="J933" s="28">
        <f>TRUNC(I933*D933,1)</f>
        <v>0</v>
      </c>
      <c r="K933" s="25">
        <f>TRUNC(E933+G933+I933,1)</f>
        <v>0</v>
      </c>
      <c r="L933" s="28">
        <f>TRUNC(F933+H933+J933,1)</f>
        <v>0</v>
      </c>
      <c r="M933" s="22" t="s">
        <v>2357</v>
      </c>
      <c r="N933" s="2" t="s">
        <v>403</v>
      </c>
      <c r="O933" s="2" t="s">
        <v>2358</v>
      </c>
      <c r="P933" s="2" t="s">
        <v>63</v>
      </c>
      <c r="Q933" s="2" t="s">
        <v>64</v>
      </c>
      <c r="R933" s="2" t="s">
        <v>64</v>
      </c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  <c r="AV933" s="2" t="s">
        <v>52</v>
      </c>
      <c r="AW933" s="2" t="s">
        <v>2359</v>
      </c>
      <c r="AX933" s="2" t="s">
        <v>52</v>
      </c>
      <c r="AY933" s="2" t="s">
        <v>52</v>
      </c>
      <c r="AZ933" s="2" t="s">
        <v>52</v>
      </c>
    </row>
    <row r="934" spans="1:52" ht="30" customHeight="1" x14ac:dyDescent="0.3">
      <c r="A934" s="22" t="s">
        <v>885</v>
      </c>
      <c r="B934" s="22" t="s">
        <v>52</v>
      </c>
      <c r="C934" s="22" t="s">
        <v>52</v>
      </c>
      <c r="D934" s="23"/>
      <c r="E934" s="25"/>
      <c r="F934" s="28">
        <f>TRUNC(SUMIF(N933:N933, N932, F933:F933),0)</f>
        <v>0</v>
      </c>
      <c r="G934" s="25"/>
      <c r="H934" s="28">
        <f>TRUNC(SUMIF(N933:N933, N932, H933:H933),0)</f>
        <v>0</v>
      </c>
      <c r="I934" s="25"/>
      <c r="J934" s="28">
        <f>TRUNC(SUMIF(N933:N933, N932, J933:J933),0)</f>
        <v>0</v>
      </c>
      <c r="K934" s="25"/>
      <c r="L934" s="28">
        <f>F934+H934+J934</f>
        <v>0</v>
      </c>
      <c r="M934" s="22" t="s">
        <v>52</v>
      </c>
      <c r="N934" s="2" t="s">
        <v>92</v>
      </c>
      <c r="O934" s="2" t="s">
        <v>92</v>
      </c>
      <c r="P934" s="2" t="s">
        <v>52</v>
      </c>
      <c r="Q934" s="2" t="s">
        <v>52</v>
      </c>
      <c r="R934" s="2" t="s">
        <v>52</v>
      </c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  <c r="AV934" s="2" t="s">
        <v>52</v>
      </c>
      <c r="AW934" s="2" t="s">
        <v>52</v>
      </c>
      <c r="AX934" s="2" t="s">
        <v>52</v>
      </c>
      <c r="AY934" s="2" t="s">
        <v>52</v>
      </c>
      <c r="AZ934" s="2" t="s">
        <v>52</v>
      </c>
    </row>
    <row r="935" spans="1:52" ht="30" customHeight="1" x14ac:dyDescent="0.3">
      <c r="A935" s="23"/>
      <c r="B935" s="23"/>
      <c r="C935" s="23"/>
      <c r="D935" s="23"/>
      <c r="E935" s="25"/>
      <c r="F935" s="28"/>
      <c r="G935" s="25"/>
      <c r="H935" s="28"/>
      <c r="I935" s="25"/>
      <c r="J935" s="28"/>
      <c r="K935" s="25"/>
      <c r="L935" s="28"/>
      <c r="M935" s="23"/>
    </row>
    <row r="936" spans="1:52" ht="30" customHeight="1" x14ac:dyDescent="0.3">
      <c r="A936" s="19" t="s">
        <v>2360</v>
      </c>
      <c r="B936" s="20"/>
      <c r="C936" s="20"/>
      <c r="D936" s="20"/>
      <c r="E936" s="24"/>
      <c r="F936" s="27"/>
      <c r="G936" s="24"/>
      <c r="H936" s="27"/>
      <c r="I936" s="24"/>
      <c r="J936" s="27"/>
      <c r="K936" s="24"/>
      <c r="L936" s="27"/>
      <c r="M936" s="21"/>
      <c r="N936" s="1" t="s">
        <v>408</v>
      </c>
    </row>
    <row r="937" spans="1:52" ht="30" customHeight="1" x14ac:dyDescent="0.3">
      <c r="A937" s="22" t="s">
        <v>2361</v>
      </c>
      <c r="B937" s="22" t="s">
        <v>2362</v>
      </c>
      <c r="C937" s="22" t="s">
        <v>748</v>
      </c>
      <c r="D937" s="23">
        <v>3.6267</v>
      </c>
      <c r="E937" s="25">
        <f>단가대비표!O47</f>
        <v>0</v>
      </c>
      <c r="F937" s="28">
        <f t="shared" ref="F937:F944" si="139">TRUNC(E937*D937,1)</f>
        <v>0</v>
      </c>
      <c r="G937" s="25">
        <f>단가대비표!P47</f>
        <v>0</v>
      </c>
      <c r="H937" s="28">
        <f t="shared" ref="H937:H944" si="140">TRUNC(G937*D937,1)</f>
        <v>0</v>
      </c>
      <c r="I937" s="25">
        <f>단가대비표!V47</f>
        <v>0</v>
      </c>
      <c r="J937" s="28">
        <f t="shared" ref="J937:J944" si="141">TRUNC(I937*D937,1)</f>
        <v>0</v>
      </c>
      <c r="K937" s="25">
        <f t="shared" ref="K937:L944" si="142">TRUNC(E937+G937+I937,1)</f>
        <v>0</v>
      </c>
      <c r="L937" s="28">
        <f t="shared" si="142"/>
        <v>0</v>
      </c>
      <c r="M937" s="22" t="s">
        <v>2363</v>
      </c>
      <c r="N937" s="2" t="s">
        <v>408</v>
      </c>
      <c r="O937" s="2" t="s">
        <v>2364</v>
      </c>
      <c r="P937" s="2" t="s">
        <v>64</v>
      </c>
      <c r="Q937" s="2" t="s">
        <v>64</v>
      </c>
      <c r="R937" s="2" t="s">
        <v>63</v>
      </c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2" t="s">
        <v>52</v>
      </c>
      <c r="AW937" s="2" t="s">
        <v>2365</v>
      </c>
      <c r="AX937" s="2" t="s">
        <v>52</v>
      </c>
      <c r="AY937" s="2" t="s">
        <v>52</v>
      </c>
      <c r="AZ937" s="2" t="s">
        <v>52</v>
      </c>
    </row>
    <row r="938" spans="1:52" ht="30" customHeight="1" x14ac:dyDescent="0.3">
      <c r="A938" s="22" t="s">
        <v>1361</v>
      </c>
      <c r="B938" s="22" t="s">
        <v>2366</v>
      </c>
      <c r="C938" s="22" t="s">
        <v>748</v>
      </c>
      <c r="D938" s="23">
        <v>1.6329</v>
      </c>
      <c r="E938" s="25">
        <f>단가대비표!O40</f>
        <v>0</v>
      </c>
      <c r="F938" s="28">
        <f t="shared" si="139"/>
        <v>0</v>
      </c>
      <c r="G938" s="25">
        <f>단가대비표!P40</f>
        <v>0</v>
      </c>
      <c r="H938" s="28">
        <f t="shared" si="140"/>
        <v>0</v>
      </c>
      <c r="I938" s="25">
        <f>단가대비표!V40</f>
        <v>0</v>
      </c>
      <c r="J938" s="28">
        <f t="shared" si="141"/>
        <v>0</v>
      </c>
      <c r="K938" s="25">
        <f t="shared" si="142"/>
        <v>0</v>
      </c>
      <c r="L938" s="28">
        <f t="shared" si="142"/>
        <v>0</v>
      </c>
      <c r="M938" s="22" t="s">
        <v>2367</v>
      </c>
      <c r="N938" s="2" t="s">
        <v>408</v>
      </c>
      <c r="O938" s="2" t="s">
        <v>2368</v>
      </c>
      <c r="P938" s="2" t="s">
        <v>64</v>
      </c>
      <c r="Q938" s="2" t="s">
        <v>64</v>
      </c>
      <c r="R938" s="2" t="s">
        <v>63</v>
      </c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2" t="s">
        <v>52</v>
      </c>
      <c r="AW938" s="2" t="s">
        <v>2369</v>
      </c>
      <c r="AX938" s="2" t="s">
        <v>52</v>
      </c>
      <c r="AY938" s="2" t="s">
        <v>52</v>
      </c>
      <c r="AZ938" s="2" t="s">
        <v>52</v>
      </c>
    </row>
    <row r="939" spans="1:52" ht="30" customHeight="1" x14ac:dyDescent="0.3">
      <c r="A939" s="22" t="s">
        <v>1366</v>
      </c>
      <c r="B939" s="22" t="s">
        <v>1627</v>
      </c>
      <c r="C939" s="22" t="s">
        <v>748</v>
      </c>
      <c r="D939" s="23">
        <v>4.8521000000000001</v>
      </c>
      <c r="E939" s="25">
        <f>일위대가목록!E69</f>
        <v>0</v>
      </c>
      <c r="F939" s="28">
        <f t="shared" si="139"/>
        <v>0</v>
      </c>
      <c r="G939" s="25">
        <f>일위대가목록!F69</f>
        <v>0</v>
      </c>
      <c r="H939" s="28">
        <f t="shared" si="140"/>
        <v>0</v>
      </c>
      <c r="I939" s="25">
        <f>일위대가목록!G69</f>
        <v>0</v>
      </c>
      <c r="J939" s="28">
        <f t="shared" si="141"/>
        <v>0</v>
      </c>
      <c r="K939" s="25">
        <f t="shared" si="142"/>
        <v>0</v>
      </c>
      <c r="L939" s="28">
        <f t="shared" si="142"/>
        <v>0</v>
      </c>
      <c r="M939" s="22" t="s">
        <v>1628</v>
      </c>
      <c r="N939" s="2" t="s">
        <v>408</v>
      </c>
      <c r="O939" s="2" t="s">
        <v>1626</v>
      </c>
      <c r="P939" s="2" t="s">
        <v>63</v>
      </c>
      <c r="Q939" s="2" t="s">
        <v>64</v>
      </c>
      <c r="R939" s="2" t="s">
        <v>64</v>
      </c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  <c r="AV939" s="2" t="s">
        <v>52</v>
      </c>
      <c r="AW939" s="2" t="s">
        <v>2370</v>
      </c>
      <c r="AX939" s="2" t="s">
        <v>52</v>
      </c>
      <c r="AY939" s="2" t="s">
        <v>52</v>
      </c>
      <c r="AZ939" s="2" t="s">
        <v>52</v>
      </c>
    </row>
    <row r="940" spans="1:52" ht="30" customHeight="1" x14ac:dyDescent="0.3">
      <c r="A940" s="22" t="s">
        <v>1371</v>
      </c>
      <c r="B940" s="22" t="s">
        <v>1372</v>
      </c>
      <c r="C940" s="22" t="s">
        <v>82</v>
      </c>
      <c r="D940" s="23">
        <v>0.875</v>
      </c>
      <c r="E940" s="25">
        <f>일위대가목록!E117</f>
        <v>0</v>
      </c>
      <c r="F940" s="28">
        <f t="shared" si="139"/>
        <v>0</v>
      </c>
      <c r="G940" s="25">
        <f>일위대가목록!F117</f>
        <v>0</v>
      </c>
      <c r="H940" s="28">
        <f t="shared" si="140"/>
        <v>0</v>
      </c>
      <c r="I940" s="25">
        <f>일위대가목록!G117</f>
        <v>0</v>
      </c>
      <c r="J940" s="28">
        <f t="shared" si="141"/>
        <v>0</v>
      </c>
      <c r="K940" s="25">
        <f t="shared" si="142"/>
        <v>0</v>
      </c>
      <c r="L940" s="28">
        <f t="shared" si="142"/>
        <v>0</v>
      </c>
      <c r="M940" s="22" t="s">
        <v>1373</v>
      </c>
      <c r="N940" s="2" t="s">
        <v>408</v>
      </c>
      <c r="O940" s="2" t="s">
        <v>1374</v>
      </c>
      <c r="P940" s="2" t="s">
        <v>63</v>
      </c>
      <c r="Q940" s="2" t="s">
        <v>64</v>
      </c>
      <c r="R940" s="2" t="s">
        <v>64</v>
      </c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  <c r="AV940" s="2" t="s">
        <v>52</v>
      </c>
      <c r="AW940" s="2" t="s">
        <v>2371</v>
      </c>
      <c r="AX940" s="2" t="s">
        <v>52</v>
      </c>
      <c r="AY940" s="2" t="s">
        <v>52</v>
      </c>
      <c r="AZ940" s="2" t="s">
        <v>52</v>
      </c>
    </row>
    <row r="941" spans="1:52" ht="30" customHeight="1" x14ac:dyDescent="0.3">
      <c r="A941" s="22" t="s">
        <v>1376</v>
      </c>
      <c r="B941" s="22" t="s">
        <v>1377</v>
      </c>
      <c r="C941" s="22" t="s">
        <v>82</v>
      </c>
      <c r="D941" s="23">
        <v>0.7</v>
      </c>
      <c r="E941" s="25">
        <f>일위대가목록!E123</f>
        <v>0</v>
      </c>
      <c r="F941" s="28">
        <f t="shared" si="139"/>
        <v>0</v>
      </c>
      <c r="G941" s="25">
        <f>일위대가목록!F123</f>
        <v>0</v>
      </c>
      <c r="H941" s="28">
        <f t="shared" si="140"/>
        <v>0</v>
      </c>
      <c r="I941" s="25">
        <f>일위대가목록!G123</f>
        <v>0</v>
      </c>
      <c r="J941" s="28">
        <f t="shared" si="141"/>
        <v>0</v>
      </c>
      <c r="K941" s="25">
        <f t="shared" si="142"/>
        <v>0</v>
      </c>
      <c r="L941" s="28">
        <f t="shared" si="142"/>
        <v>0</v>
      </c>
      <c r="M941" s="22" t="s">
        <v>1378</v>
      </c>
      <c r="N941" s="2" t="s">
        <v>408</v>
      </c>
      <c r="O941" s="2" t="s">
        <v>1379</v>
      </c>
      <c r="P941" s="2" t="s">
        <v>63</v>
      </c>
      <c r="Q941" s="2" t="s">
        <v>64</v>
      </c>
      <c r="R941" s="2" t="s">
        <v>64</v>
      </c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  <c r="AV941" s="2" t="s">
        <v>52</v>
      </c>
      <c r="AW941" s="2" t="s">
        <v>2372</v>
      </c>
      <c r="AX941" s="2" t="s">
        <v>52</v>
      </c>
      <c r="AY941" s="2" t="s">
        <v>52</v>
      </c>
      <c r="AZ941" s="2" t="s">
        <v>52</v>
      </c>
    </row>
    <row r="942" spans="1:52" ht="30" customHeight="1" x14ac:dyDescent="0.3">
      <c r="A942" s="22" t="s">
        <v>755</v>
      </c>
      <c r="B942" s="22" t="s">
        <v>747</v>
      </c>
      <c r="C942" s="22" t="s">
        <v>748</v>
      </c>
      <c r="D942" s="23">
        <v>-0.28520000000000001</v>
      </c>
      <c r="E942" s="25">
        <f>단가대비표!O28</f>
        <v>0</v>
      </c>
      <c r="F942" s="28">
        <f t="shared" si="139"/>
        <v>0</v>
      </c>
      <c r="G942" s="25">
        <f>단가대비표!P28</f>
        <v>0</v>
      </c>
      <c r="H942" s="28">
        <f t="shared" si="140"/>
        <v>0</v>
      </c>
      <c r="I942" s="25">
        <f>단가대비표!V28</f>
        <v>0</v>
      </c>
      <c r="J942" s="28">
        <f t="shared" si="141"/>
        <v>0</v>
      </c>
      <c r="K942" s="25">
        <f t="shared" si="142"/>
        <v>0</v>
      </c>
      <c r="L942" s="28">
        <f t="shared" si="142"/>
        <v>0</v>
      </c>
      <c r="M942" s="22" t="s">
        <v>756</v>
      </c>
      <c r="N942" s="2" t="s">
        <v>408</v>
      </c>
      <c r="O942" s="2" t="s">
        <v>757</v>
      </c>
      <c r="P942" s="2" t="s">
        <v>64</v>
      </c>
      <c r="Q942" s="2" t="s">
        <v>64</v>
      </c>
      <c r="R942" s="2" t="s">
        <v>63</v>
      </c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2" t="s">
        <v>52</v>
      </c>
      <c r="AW942" s="2" t="s">
        <v>2373</v>
      </c>
      <c r="AX942" s="2" t="s">
        <v>52</v>
      </c>
      <c r="AY942" s="2" t="s">
        <v>52</v>
      </c>
      <c r="AZ942" s="2" t="s">
        <v>52</v>
      </c>
    </row>
    <row r="943" spans="1:52" ht="30" customHeight="1" x14ac:dyDescent="0.3">
      <c r="A943" s="22" t="s">
        <v>1382</v>
      </c>
      <c r="B943" s="22" t="s">
        <v>1383</v>
      </c>
      <c r="C943" s="22" t="s">
        <v>82</v>
      </c>
      <c r="D943" s="23">
        <v>0.875</v>
      </c>
      <c r="E943" s="25">
        <f>일위대가목록!E116</f>
        <v>0</v>
      </c>
      <c r="F943" s="28">
        <f t="shared" si="139"/>
        <v>0</v>
      </c>
      <c r="G943" s="25">
        <f>일위대가목록!F116</f>
        <v>0</v>
      </c>
      <c r="H943" s="28">
        <f t="shared" si="140"/>
        <v>0</v>
      </c>
      <c r="I943" s="25">
        <f>일위대가목록!G116</f>
        <v>0</v>
      </c>
      <c r="J943" s="28">
        <f t="shared" si="141"/>
        <v>0</v>
      </c>
      <c r="K943" s="25">
        <f t="shared" si="142"/>
        <v>0</v>
      </c>
      <c r="L943" s="28">
        <f t="shared" si="142"/>
        <v>0</v>
      </c>
      <c r="M943" s="22" t="s">
        <v>1384</v>
      </c>
      <c r="N943" s="2" t="s">
        <v>408</v>
      </c>
      <c r="O943" s="2" t="s">
        <v>1385</v>
      </c>
      <c r="P943" s="2" t="s">
        <v>63</v>
      </c>
      <c r="Q943" s="2" t="s">
        <v>64</v>
      </c>
      <c r="R943" s="2" t="s">
        <v>64</v>
      </c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  <c r="AV943" s="2" t="s">
        <v>52</v>
      </c>
      <c r="AW943" s="2" t="s">
        <v>2374</v>
      </c>
      <c r="AX943" s="2" t="s">
        <v>52</v>
      </c>
      <c r="AY943" s="2" t="s">
        <v>52</v>
      </c>
      <c r="AZ943" s="2" t="s">
        <v>52</v>
      </c>
    </row>
    <row r="944" spans="1:52" ht="30" customHeight="1" x14ac:dyDescent="0.3">
      <c r="A944" s="22" t="s">
        <v>1387</v>
      </c>
      <c r="B944" s="22" t="s">
        <v>1388</v>
      </c>
      <c r="C944" s="22" t="s">
        <v>82</v>
      </c>
      <c r="D944" s="23">
        <v>0.7</v>
      </c>
      <c r="E944" s="25">
        <f>일위대가목록!E120</f>
        <v>0</v>
      </c>
      <c r="F944" s="28">
        <f t="shared" si="139"/>
        <v>0</v>
      </c>
      <c r="G944" s="25">
        <f>일위대가목록!F120</f>
        <v>0</v>
      </c>
      <c r="H944" s="28">
        <f t="shared" si="140"/>
        <v>0</v>
      </c>
      <c r="I944" s="25">
        <f>일위대가목록!G120</f>
        <v>0</v>
      </c>
      <c r="J944" s="28">
        <f t="shared" si="141"/>
        <v>0</v>
      </c>
      <c r="K944" s="25">
        <f t="shared" si="142"/>
        <v>0</v>
      </c>
      <c r="L944" s="28">
        <f t="shared" si="142"/>
        <v>0</v>
      </c>
      <c r="M944" s="22" t="s">
        <v>1389</v>
      </c>
      <c r="N944" s="2" t="s">
        <v>408</v>
      </c>
      <c r="O944" s="2" t="s">
        <v>1390</v>
      </c>
      <c r="P944" s="2" t="s">
        <v>63</v>
      </c>
      <c r="Q944" s="2" t="s">
        <v>64</v>
      </c>
      <c r="R944" s="2" t="s">
        <v>64</v>
      </c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  <c r="AV944" s="2" t="s">
        <v>52</v>
      </c>
      <c r="AW944" s="2" t="s">
        <v>2375</v>
      </c>
      <c r="AX944" s="2" t="s">
        <v>52</v>
      </c>
      <c r="AY944" s="2" t="s">
        <v>52</v>
      </c>
      <c r="AZ944" s="2" t="s">
        <v>52</v>
      </c>
    </row>
    <row r="945" spans="1:52" ht="30" customHeight="1" x14ac:dyDescent="0.3">
      <c r="A945" s="22" t="s">
        <v>885</v>
      </c>
      <c r="B945" s="22" t="s">
        <v>52</v>
      </c>
      <c r="C945" s="22" t="s">
        <v>52</v>
      </c>
      <c r="D945" s="23"/>
      <c r="E945" s="25"/>
      <c r="F945" s="28">
        <f>TRUNC(SUMIF(N937:N944, N936, F937:F944),0)</f>
        <v>0</v>
      </c>
      <c r="G945" s="25"/>
      <c r="H945" s="28">
        <f>TRUNC(SUMIF(N937:N944, N936, H937:H944),0)</f>
        <v>0</v>
      </c>
      <c r="I945" s="25"/>
      <c r="J945" s="28">
        <f>TRUNC(SUMIF(N937:N944, N936, J937:J944),0)</f>
        <v>0</v>
      </c>
      <c r="K945" s="25"/>
      <c r="L945" s="28">
        <f>F945+H945+J945</f>
        <v>0</v>
      </c>
      <c r="M945" s="22" t="s">
        <v>52</v>
      </c>
      <c r="N945" s="2" t="s">
        <v>92</v>
      </c>
      <c r="O945" s="2" t="s">
        <v>92</v>
      </c>
      <c r="P945" s="2" t="s">
        <v>52</v>
      </c>
      <c r="Q945" s="2" t="s">
        <v>52</v>
      </c>
      <c r="R945" s="2" t="s">
        <v>52</v>
      </c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  <c r="AV945" s="2" t="s">
        <v>52</v>
      </c>
      <c r="AW945" s="2" t="s">
        <v>52</v>
      </c>
      <c r="AX945" s="2" t="s">
        <v>52</v>
      </c>
      <c r="AY945" s="2" t="s">
        <v>52</v>
      </c>
      <c r="AZ945" s="2" t="s">
        <v>52</v>
      </c>
    </row>
    <row r="946" spans="1:52" ht="30" customHeight="1" x14ac:dyDescent="0.3">
      <c r="A946" s="23"/>
      <c r="B946" s="23"/>
      <c r="C946" s="23"/>
      <c r="D946" s="23"/>
      <c r="E946" s="25"/>
      <c r="F946" s="28"/>
      <c r="G946" s="25"/>
      <c r="H946" s="28"/>
      <c r="I946" s="25"/>
      <c r="J946" s="28"/>
      <c r="K946" s="25"/>
      <c r="L946" s="28"/>
      <c r="M946" s="23"/>
    </row>
    <row r="947" spans="1:52" ht="30" customHeight="1" x14ac:dyDescent="0.3">
      <c r="A947" s="19" t="s">
        <v>2376</v>
      </c>
      <c r="B947" s="20"/>
      <c r="C947" s="20"/>
      <c r="D947" s="20"/>
      <c r="E947" s="24"/>
      <c r="F947" s="27"/>
      <c r="G947" s="24"/>
      <c r="H947" s="27"/>
      <c r="I947" s="24"/>
      <c r="J947" s="27"/>
      <c r="K947" s="24"/>
      <c r="L947" s="27"/>
      <c r="M947" s="21"/>
      <c r="N947" s="1" t="s">
        <v>295</v>
      </c>
    </row>
    <row r="948" spans="1:52" ht="30" customHeight="1" x14ac:dyDescent="0.3">
      <c r="A948" s="22" t="s">
        <v>1517</v>
      </c>
      <c r="B948" s="22" t="s">
        <v>2377</v>
      </c>
      <c r="C948" s="22" t="s">
        <v>60</v>
      </c>
      <c r="D948" s="23">
        <v>1.1000000000000001</v>
      </c>
      <c r="E948" s="25">
        <f>단가대비표!O87</f>
        <v>0</v>
      </c>
      <c r="F948" s="28">
        <f>TRUNC(E948*D948,1)</f>
        <v>0</v>
      </c>
      <c r="G948" s="25">
        <f>단가대비표!P87</f>
        <v>0</v>
      </c>
      <c r="H948" s="28">
        <f>TRUNC(G948*D948,1)</f>
        <v>0</v>
      </c>
      <c r="I948" s="25">
        <f>단가대비표!V87</f>
        <v>0</v>
      </c>
      <c r="J948" s="28">
        <f>TRUNC(I948*D948,1)</f>
        <v>0</v>
      </c>
      <c r="K948" s="25">
        <f t="shared" ref="K948:L950" si="143">TRUNC(E948+G948+I948,1)</f>
        <v>0</v>
      </c>
      <c r="L948" s="28">
        <f t="shared" si="143"/>
        <v>0</v>
      </c>
      <c r="M948" s="22" t="s">
        <v>2378</v>
      </c>
      <c r="N948" s="2" t="s">
        <v>295</v>
      </c>
      <c r="O948" s="2" t="s">
        <v>2379</v>
      </c>
      <c r="P948" s="2" t="s">
        <v>64</v>
      </c>
      <c r="Q948" s="2" t="s">
        <v>64</v>
      </c>
      <c r="R948" s="2" t="s">
        <v>63</v>
      </c>
      <c r="S948" s="3"/>
      <c r="T948" s="3"/>
      <c r="U948" s="3"/>
      <c r="V948" s="3">
        <v>1</v>
      </c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  <c r="AV948" s="2" t="s">
        <v>52</v>
      </c>
      <c r="AW948" s="2" t="s">
        <v>2380</v>
      </c>
      <c r="AX948" s="2" t="s">
        <v>52</v>
      </c>
      <c r="AY948" s="2" t="s">
        <v>52</v>
      </c>
      <c r="AZ948" s="2" t="s">
        <v>52</v>
      </c>
    </row>
    <row r="949" spans="1:52" ht="30" customHeight="1" x14ac:dyDescent="0.3">
      <c r="A949" s="22" t="s">
        <v>875</v>
      </c>
      <c r="B949" s="22" t="s">
        <v>2381</v>
      </c>
      <c r="C949" s="22" t="s">
        <v>458</v>
      </c>
      <c r="D949" s="23">
        <v>1</v>
      </c>
      <c r="E949" s="25">
        <f>TRUNC(SUMIF(V948:V950, RIGHTB(O949, 1), F948:F950)*U949, 2)</f>
        <v>0</v>
      </c>
      <c r="F949" s="28">
        <f>TRUNC(E949*D949,1)</f>
        <v>0</v>
      </c>
      <c r="G949" s="25">
        <v>0</v>
      </c>
      <c r="H949" s="28">
        <f>TRUNC(G949*D949,1)</f>
        <v>0</v>
      </c>
      <c r="I949" s="25">
        <v>0</v>
      </c>
      <c r="J949" s="28">
        <f>TRUNC(I949*D949,1)</f>
        <v>0</v>
      </c>
      <c r="K949" s="25">
        <f t="shared" si="143"/>
        <v>0</v>
      </c>
      <c r="L949" s="28">
        <f t="shared" si="143"/>
        <v>0</v>
      </c>
      <c r="M949" s="22" t="s">
        <v>52</v>
      </c>
      <c r="N949" s="2" t="s">
        <v>295</v>
      </c>
      <c r="O949" s="2" t="s">
        <v>877</v>
      </c>
      <c r="P949" s="2" t="s">
        <v>64</v>
      </c>
      <c r="Q949" s="2" t="s">
        <v>64</v>
      </c>
      <c r="R949" s="2" t="s">
        <v>64</v>
      </c>
      <c r="S949" s="3">
        <v>0</v>
      </c>
      <c r="T949" s="3">
        <v>0</v>
      </c>
      <c r="U949" s="3">
        <v>0.05</v>
      </c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  <c r="AV949" s="2" t="s">
        <v>52</v>
      </c>
      <c r="AW949" s="2" t="s">
        <v>2382</v>
      </c>
      <c r="AX949" s="2" t="s">
        <v>52</v>
      </c>
      <c r="AY949" s="2" t="s">
        <v>52</v>
      </c>
      <c r="AZ949" s="2" t="s">
        <v>52</v>
      </c>
    </row>
    <row r="950" spans="1:52" ht="30" customHeight="1" x14ac:dyDescent="0.3">
      <c r="A950" s="22" t="s">
        <v>292</v>
      </c>
      <c r="B950" s="22" t="s">
        <v>511</v>
      </c>
      <c r="C950" s="22" t="s">
        <v>2383</v>
      </c>
      <c r="D950" s="23">
        <v>1</v>
      </c>
      <c r="E950" s="25">
        <f>단가대비표!O150</f>
        <v>0</v>
      </c>
      <c r="F950" s="28">
        <f>TRUNC(E950*D950,1)</f>
        <v>0</v>
      </c>
      <c r="G950" s="25">
        <f>단가대비표!P150</f>
        <v>0</v>
      </c>
      <c r="H950" s="28">
        <f>TRUNC(G950*D950,1)</f>
        <v>0</v>
      </c>
      <c r="I950" s="25">
        <f>단가대비표!V150</f>
        <v>0</v>
      </c>
      <c r="J950" s="28">
        <f>TRUNC(I950*D950,1)</f>
        <v>0</v>
      </c>
      <c r="K950" s="25">
        <f t="shared" si="143"/>
        <v>0</v>
      </c>
      <c r="L950" s="28">
        <f t="shared" si="143"/>
        <v>0</v>
      </c>
      <c r="M950" s="22" t="s">
        <v>2384</v>
      </c>
      <c r="N950" s="2" t="s">
        <v>295</v>
      </c>
      <c r="O950" s="2" t="s">
        <v>2385</v>
      </c>
      <c r="P950" s="2" t="s">
        <v>64</v>
      </c>
      <c r="Q950" s="2" t="s">
        <v>64</v>
      </c>
      <c r="R950" s="2" t="s">
        <v>63</v>
      </c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  <c r="AV950" s="2" t="s">
        <v>52</v>
      </c>
      <c r="AW950" s="2" t="s">
        <v>2386</v>
      </c>
      <c r="AX950" s="2" t="s">
        <v>52</v>
      </c>
      <c r="AY950" s="2" t="s">
        <v>52</v>
      </c>
      <c r="AZ950" s="2" t="s">
        <v>52</v>
      </c>
    </row>
    <row r="951" spans="1:52" ht="30" customHeight="1" x14ac:dyDescent="0.3">
      <c r="A951" s="22" t="s">
        <v>885</v>
      </c>
      <c r="B951" s="22" t="s">
        <v>52</v>
      </c>
      <c r="C951" s="22" t="s">
        <v>52</v>
      </c>
      <c r="D951" s="23"/>
      <c r="E951" s="25"/>
      <c r="F951" s="28">
        <f>TRUNC(SUMIF(N948:N950, N947, F948:F950),0)</f>
        <v>0</v>
      </c>
      <c r="G951" s="25"/>
      <c r="H951" s="28">
        <f>TRUNC(SUMIF(N948:N950, N947, H948:H950),0)</f>
        <v>0</v>
      </c>
      <c r="I951" s="25"/>
      <c r="J951" s="28">
        <f>TRUNC(SUMIF(N948:N950, N947, J948:J950),0)</f>
        <v>0</v>
      </c>
      <c r="K951" s="25"/>
      <c r="L951" s="28">
        <f>F951+H951+J951</f>
        <v>0</v>
      </c>
      <c r="M951" s="22" t="s">
        <v>52</v>
      </c>
      <c r="N951" s="2" t="s">
        <v>92</v>
      </c>
      <c r="O951" s="2" t="s">
        <v>92</v>
      </c>
      <c r="P951" s="2" t="s">
        <v>52</v>
      </c>
      <c r="Q951" s="2" t="s">
        <v>52</v>
      </c>
      <c r="R951" s="2" t="s">
        <v>52</v>
      </c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  <c r="AV951" s="2" t="s">
        <v>52</v>
      </c>
      <c r="AW951" s="2" t="s">
        <v>52</v>
      </c>
      <c r="AX951" s="2" t="s">
        <v>52</v>
      </c>
      <c r="AY951" s="2" t="s">
        <v>52</v>
      </c>
      <c r="AZ951" s="2" t="s">
        <v>52</v>
      </c>
    </row>
    <row r="952" spans="1:52" ht="30" customHeight="1" x14ac:dyDescent="0.3">
      <c r="A952" s="23"/>
      <c r="B952" s="23"/>
      <c r="C952" s="23"/>
      <c r="D952" s="23"/>
      <c r="E952" s="25"/>
      <c r="F952" s="28"/>
      <c r="G952" s="25"/>
      <c r="H952" s="28"/>
      <c r="I952" s="25"/>
      <c r="J952" s="28"/>
      <c r="K952" s="25"/>
      <c r="L952" s="28"/>
      <c r="M952" s="23"/>
    </row>
    <row r="953" spans="1:52" ht="30" customHeight="1" x14ac:dyDescent="0.3">
      <c r="A953" s="19" t="s">
        <v>2387</v>
      </c>
      <c r="B953" s="20"/>
      <c r="C953" s="20"/>
      <c r="D953" s="20"/>
      <c r="E953" s="24"/>
      <c r="F953" s="27"/>
      <c r="G953" s="24"/>
      <c r="H953" s="27"/>
      <c r="I953" s="24"/>
      <c r="J953" s="27"/>
      <c r="K953" s="24"/>
      <c r="L953" s="27"/>
      <c r="M953" s="21"/>
      <c r="N953" s="1" t="s">
        <v>299</v>
      </c>
    </row>
    <row r="954" spans="1:52" ht="30" customHeight="1" x14ac:dyDescent="0.3">
      <c r="A954" s="22" t="s">
        <v>1517</v>
      </c>
      <c r="B954" s="22" t="s">
        <v>2388</v>
      </c>
      <c r="C954" s="22" t="s">
        <v>60</v>
      </c>
      <c r="D954" s="23">
        <v>1.1000000000000001</v>
      </c>
      <c r="E954" s="25">
        <f>단가대비표!O88</f>
        <v>0</v>
      </c>
      <c r="F954" s="28">
        <f>TRUNC(E954*D954,1)</f>
        <v>0</v>
      </c>
      <c r="G954" s="25">
        <f>단가대비표!P88</f>
        <v>0</v>
      </c>
      <c r="H954" s="28">
        <f>TRUNC(G954*D954,1)</f>
        <v>0</v>
      </c>
      <c r="I954" s="25">
        <f>단가대비표!V88</f>
        <v>0</v>
      </c>
      <c r="J954" s="28">
        <f>TRUNC(I954*D954,1)</f>
        <v>0</v>
      </c>
      <c r="K954" s="25">
        <f t="shared" ref="K954:L956" si="144">TRUNC(E954+G954+I954,1)</f>
        <v>0</v>
      </c>
      <c r="L954" s="28">
        <f t="shared" si="144"/>
        <v>0</v>
      </c>
      <c r="M954" s="22" t="s">
        <v>2389</v>
      </c>
      <c r="N954" s="2" t="s">
        <v>299</v>
      </c>
      <c r="O954" s="2" t="s">
        <v>2390</v>
      </c>
      <c r="P954" s="2" t="s">
        <v>64</v>
      </c>
      <c r="Q954" s="2" t="s">
        <v>64</v>
      </c>
      <c r="R954" s="2" t="s">
        <v>63</v>
      </c>
      <c r="S954" s="3"/>
      <c r="T954" s="3"/>
      <c r="U954" s="3"/>
      <c r="V954" s="3">
        <v>1</v>
      </c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2" t="s">
        <v>52</v>
      </c>
      <c r="AW954" s="2" t="s">
        <v>2391</v>
      </c>
      <c r="AX954" s="2" t="s">
        <v>52</v>
      </c>
      <c r="AY954" s="2" t="s">
        <v>52</v>
      </c>
      <c r="AZ954" s="2" t="s">
        <v>52</v>
      </c>
    </row>
    <row r="955" spans="1:52" ht="30" customHeight="1" x14ac:dyDescent="0.3">
      <c r="A955" s="22" t="s">
        <v>875</v>
      </c>
      <c r="B955" s="22" t="s">
        <v>2381</v>
      </c>
      <c r="C955" s="22" t="s">
        <v>458</v>
      </c>
      <c r="D955" s="23">
        <v>1</v>
      </c>
      <c r="E955" s="25">
        <f>TRUNC(SUMIF(V954:V956, RIGHTB(O955, 1), F954:F956)*U955, 2)</f>
        <v>0</v>
      </c>
      <c r="F955" s="28">
        <f>TRUNC(E955*D955,1)</f>
        <v>0</v>
      </c>
      <c r="G955" s="25">
        <v>0</v>
      </c>
      <c r="H955" s="28">
        <f>TRUNC(G955*D955,1)</f>
        <v>0</v>
      </c>
      <c r="I955" s="25">
        <v>0</v>
      </c>
      <c r="J955" s="28">
        <f>TRUNC(I955*D955,1)</f>
        <v>0</v>
      </c>
      <c r="K955" s="25">
        <f t="shared" si="144"/>
        <v>0</v>
      </c>
      <c r="L955" s="28">
        <f t="shared" si="144"/>
        <v>0</v>
      </c>
      <c r="M955" s="22" t="s">
        <v>52</v>
      </c>
      <c r="N955" s="2" t="s">
        <v>299</v>
      </c>
      <c r="O955" s="2" t="s">
        <v>877</v>
      </c>
      <c r="P955" s="2" t="s">
        <v>64</v>
      </c>
      <c r="Q955" s="2" t="s">
        <v>64</v>
      </c>
      <c r="R955" s="2" t="s">
        <v>64</v>
      </c>
      <c r="S955" s="3">
        <v>0</v>
      </c>
      <c r="T955" s="3">
        <v>0</v>
      </c>
      <c r="U955" s="3">
        <v>0.05</v>
      </c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  <c r="AV955" s="2" t="s">
        <v>52</v>
      </c>
      <c r="AW955" s="2" t="s">
        <v>2392</v>
      </c>
      <c r="AX955" s="2" t="s">
        <v>52</v>
      </c>
      <c r="AY955" s="2" t="s">
        <v>52</v>
      </c>
      <c r="AZ955" s="2" t="s">
        <v>52</v>
      </c>
    </row>
    <row r="956" spans="1:52" ht="30" customHeight="1" x14ac:dyDescent="0.3">
      <c r="A956" s="22" t="s">
        <v>292</v>
      </c>
      <c r="B956" s="22" t="s">
        <v>511</v>
      </c>
      <c r="C956" s="22" t="s">
        <v>2383</v>
      </c>
      <c r="D956" s="23">
        <v>1</v>
      </c>
      <c r="E956" s="25">
        <f>단가대비표!O150</f>
        <v>0</v>
      </c>
      <c r="F956" s="28">
        <f>TRUNC(E956*D956,1)</f>
        <v>0</v>
      </c>
      <c r="G956" s="25">
        <f>단가대비표!P150</f>
        <v>0</v>
      </c>
      <c r="H956" s="28">
        <f>TRUNC(G956*D956,1)</f>
        <v>0</v>
      </c>
      <c r="I956" s="25">
        <f>단가대비표!V150</f>
        <v>0</v>
      </c>
      <c r="J956" s="28">
        <f>TRUNC(I956*D956,1)</f>
        <v>0</v>
      </c>
      <c r="K956" s="25">
        <f t="shared" si="144"/>
        <v>0</v>
      </c>
      <c r="L956" s="28">
        <f t="shared" si="144"/>
        <v>0</v>
      </c>
      <c r="M956" s="22" t="s">
        <v>2384</v>
      </c>
      <c r="N956" s="2" t="s">
        <v>299</v>
      </c>
      <c r="O956" s="2" t="s">
        <v>2385</v>
      </c>
      <c r="P956" s="2" t="s">
        <v>64</v>
      </c>
      <c r="Q956" s="2" t="s">
        <v>64</v>
      </c>
      <c r="R956" s="2" t="s">
        <v>63</v>
      </c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  <c r="AV956" s="2" t="s">
        <v>52</v>
      </c>
      <c r="AW956" s="2" t="s">
        <v>2393</v>
      </c>
      <c r="AX956" s="2" t="s">
        <v>52</v>
      </c>
      <c r="AY956" s="2" t="s">
        <v>52</v>
      </c>
      <c r="AZ956" s="2" t="s">
        <v>52</v>
      </c>
    </row>
    <row r="957" spans="1:52" ht="30" customHeight="1" x14ac:dyDescent="0.3">
      <c r="A957" s="22" t="s">
        <v>885</v>
      </c>
      <c r="B957" s="22" t="s">
        <v>52</v>
      </c>
      <c r="C957" s="22" t="s">
        <v>52</v>
      </c>
      <c r="D957" s="23"/>
      <c r="E957" s="25"/>
      <c r="F957" s="28">
        <f>TRUNC(SUMIF(N954:N956, N953, F954:F956),0)</f>
        <v>0</v>
      </c>
      <c r="G957" s="25"/>
      <c r="H957" s="28">
        <f>TRUNC(SUMIF(N954:N956, N953, H954:H956),0)</f>
        <v>0</v>
      </c>
      <c r="I957" s="25"/>
      <c r="J957" s="28">
        <f>TRUNC(SUMIF(N954:N956, N953, J954:J956),0)</f>
        <v>0</v>
      </c>
      <c r="K957" s="25"/>
      <c r="L957" s="28">
        <f>F957+H957+J957</f>
        <v>0</v>
      </c>
      <c r="M957" s="22" t="s">
        <v>52</v>
      </c>
      <c r="N957" s="2" t="s">
        <v>92</v>
      </c>
      <c r="O957" s="2" t="s">
        <v>92</v>
      </c>
      <c r="P957" s="2" t="s">
        <v>52</v>
      </c>
      <c r="Q957" s="2" t="s">
        <v>52</v>
      </c>
      <c r="R957" s="2" t="s">
        <v>52</v>
      </c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2" t="s">
        <v>52</v>
      </c>
      <c r="AW957" s="2" t="s">
        <v>52</v>
      </c>
      <c r="AX957" s="2" t="s">
        <v>52</v>
      </c>
      <c r="AY957" s="2" t="s">
        <v>52</v>
      </c>
      <c r="AZ957" s="2" t="s">
        <v>52</v>
      </c>
    </row>
    <row r="958" spans="1:52" ht="30" customHeight="1" x14ac:dyDescent="0.3">
      <c r="A958" s="23"/>
      <c r="B958" s="23"/>
      <c r="C958" s="23"/>
      <c r="D958" s="23"/>
      <c r="E958" s="25"/>
      <c r="F958" s="28"/>
      <c r="G958" s="25"/>
      <c r="H958" s="28"/>
      <c r="I958" s="25"/>
      <c r="J958" s="28"/>
      <c r="K958" s="25"/>
      <c r="L958" s="28"/>
      <c r="M958" s="23"/>
    </row>
    <row r="959" spans="1:52" ht="30" customHeight="1" x14ac:dyDescent="0.3">
      <c r="A959" s="19" t="s">
        <v>2394</v>
      </c>
      <c r="B959" s="20"/>
      <c r="C959" s="20"/>
      <c r="D959" s="20"/>
      <c r="E959" s="24"/>
      <c r="F959" s="27"/>
      <c r="G959" s="24"/>
      <c r="H959" s="27"/>
      <c r="I959" s="24"/>
      <c r="J959" s="27"/>
      <c r="K959" s="24"/>
      <c r="L959" s="27"/>
      <c r="M959" s="21"/>
      <c r="N959" s="1" t="s">
        <v>555</v>
      </c>
    </row>
    <row r="960" spans="1:52" ht="30" customHeight="1" x14ac:dyDescent="0.3">
      <c r="A960" s="22" t="s">
        <v>1664</v>
      </c>
      <c r="B960" s="22" t="s">
        <v>1665</v>
      </c>
      <c r="C960" s="22" t="s">
        <v>82</v>
      </c>
      <c r="D960" s="23">
        <v>9.99</v>
      </c>
      <c r="E960" s="25">
        <f>일위대가목록!E72</f>
        <v>0</v>
      </c>
      <c r="F960" s="28">
        <f t="shared" ref="F960:F968" si="145">TRUNC(E960*D960,1)</f>
        <v>0</v>
      </c>
      <c r="G960" s="25">
        <f>일위대가목록!F72</f>
        <v>0</v>
      </c>
      <c r="H960" s="28">
        <f t="shared" ref="H960:H968" si="146">TRUNC(G960*D960,1)</f>
        <v>0</v>
      </c>
      <c r="I960" s="25">
        <f>일위대가목록!G72</f>
        <v>0</v>
      </c>
      <c r="J960" s="28">
        <f t="shared" ref="J960:J968" si="147">TRUNC(I960*D960,1)</f>
        <v>0</v>
      </c>
      <c r="K960" s="25">
        <f t="shared" ref="K960:K968" si="148">TRUNC(E960+G960+I960,1)</f>
        <v>0</v>
      </c>
      <c r="L960" s="28">
        <f t="shared" ref="L960:L968" si="149">TRUNC(F960+H960+J960,1)</f>
        <v>0</v>
      </c>
      <c r="M960" s="22" t="s">
        <v>1666</v>
      </c>
      <c r="N960" s="2" t="s">
        <v>555</v>
      </c>
      <c r="O960" s="2" t="s">
        <v>1663</v>
      </c>
      <c r="P960" s="2" t="s">
        <v>63</v>
      </c>
      <c r="Q960" s="2" t="s">
        <v>64</v>
      </c>
      <c r="R960" s="2" t="s">
        <v>64</v>
      </c>
      <c r="S960" s="3"/>
      <c r="T960" s="3"/>
      <c r="U960" s="3"/>
      <c r="V960" s="3">
        <v>1</v>
      </c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2" t="s">
        <v>52</v>
      </c>
      <c r="AW960" s="2" t="s">
        <v>2395</v>
      </c>
      <c r="AX960" s="2" t="s">
        <v>52</v>
      </c>
      <c r="AY960" s="2" t="s">
        <v>52</v>
      </c>
      <c r="AZ960" s="2" t="s">
        <v>52</v>
      </c>
    </row>
    <row r="961" spans="1:52" ht="30" customHeight="1" x14ac:dyDescent="0.3">
      <c r="A961" s="22" t="s">
        <v>1679</v>
      </c>
      <c r="B961" s="22" t="s">
        <v>52</v>
      </c>
      <c r="C961" s="22" t="s">
        <v>363</v>
      </c>
      <c r="D961" s="23">
        <v>1</v>
      </c>
      <c r="E961" s="25">
        <f>일위대가목록!E73</f>
        <v>0</v>
      </c>
      <c r="F961" s="28">
        <f t="shared" si="145"/>
        <v>0</v>
      </c>
      <c r="G961" s="25">
        <f>일위대가목록!F73</f>
        <v>0</v>
      </c>
      <c r="H961" s="28">
        <f t="shared" si="146"/>
        <v>0</v>
      </c>
      <c r="I961" s="25">
        <f>일위대가목록!G73</f>
        <v>0</v>
      </c>
      <c r="J961" s="28">
        <f t="shared" si="147"/>
        <v>0</v>
      </c>
      <c r="K961" s="25">
        <f t="shared" si="148"/>
        <v>0</v>
      </c>
      <c r="L961" s="28">
        <f t="shared" si="149"/>
        <v>0</v>
      </c>
      <c r="M961" s="22" t="s">
        <v>1680</v>
      </c>
      <c r="N961" s="2" t="s">
        <v>555</v>
      </c>
      <c r="O961" s="2" t="s">
        <v>1678</v>
      </c>
      <c r="P961" s="2" t="s">
        <v>63</v>
      </c>
      <c r="Q961" s="2" t="s">
        <v>64</v>
      </c>
      <c r="R961" s="2" t="s">
        <v>64</v>
      </c>
      <c r="S961" s="3"/>
      <c r="T961" s="3"/>
      <c r="U961" s="3"/>
      <c r="V961" s="3">
        <v>1</v>
      </c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2" t="s">
        <v>52</v>
      </c>
      <c r="AW961" s="2" t="s">
        <v>2396</v>
      </c>
      <c r="AX961" s="2" t="s">
        <v>52</v>
      </c>
      <c r="AY961" s="2" t="s">
        <v>52</v>
      </c>
      <c r="AZ961" s="2" t="s">
        <v>52</v>
      </c>
    </row>
    <row r="962" spans="1:52" ht="30" customHeight="1" x14ac:dyDescent="0.3">
      <c r="A962" s="22" t="s">
        <v>1692</v>
      </c>
      <c r="B962" s="22" t="s">
        <v>52</v>
      </c>
      <c r="C962" s="22" t="s">
        <v>363</v>
      </c>
      <c r="D962" s="23">
        <v>1</v>
      </c>
      <c r="E962" s="25">
        <f>일위대가목록!E74</f>
        <v>0</v>
      </c>
      <c r="F962" s="28">
        <f t="shared" si="145"/>
        <v>0</v>
      </c>
      <c r="G962" s="25">
        <f>일위대가목록!F74</f>
        <v>0</v>
      </c>
      <c r="H962" s="28">
        <f t="shared" si="146"/>
        <v>0</v>
      </c>
      <c r="I962" s="25">
        <f>일위대가목록!G74</f>
        <v>0</v>
      </c>
      <c r="J962" s="28">
        <f t="shared" si="147"/>
        <v>0</v>
      </c>
      <c r="K962" s="25">
        <f t="shared" si="148"/>
        <v>0</v>
      </c>
      <c r="L962" s="28">
        <f t="shared" si="149"/>
        <v>0</v>
      </c>
      <c r="M962" s="22" t="s">
        <v>1693</v>
      </c>
      <c r="N962" s="2" t="s">
        <v>555</v>
      </c>
      <c r="O962" s="2" t="s">
        <v>1691</v>
      </c>
      <c r="P962" s="2" t="s">
        <v>63</v>
      </c>
      <c r="Q962" s="2" t="s">
        <v>64</v>
      </c>
      <c r="R962" s="2" t="s">
        <v>64</v>
      </c>
      <c r="S962" s="3"/>
      <c r="T962" s="3"/>
      <c r="U962" s="3"/>
      <c r="V962" s="3">
        <v>1</v>
      </c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  <c r="AV962" s="2" t="s">
        <v>52</v>
      </c>
      <c r="AW962" s="2" t="s">
        <v>2397</v>
      </c>
      <c r="AX962" s="2" t="s">
        <v>52</v>
      </c>
      <c r="AY962" s="2" t="s">
        <v>52</v>
      </c>
      <c r="AZ962" s="2" t="s">
        <v>52</v>
      </c>
    </row>
    <row r="963" spans="1:52" ht="30" customHeight="1" x14ac:dyDescent="0.3">
      <c r="A963" s="22" t="s">
        <v>1804</v>
      </c>
      <c r="B963" s="22" t="s">
        <v>1805</v>
      </c>
      <c r="C963" s="22" t="s">
        <v>60</v>
      </c>
      <c r="D963" s="23">
        <v>41.9</v>
      </c>
      <c r="E963" s="25">
        <f>일위대가목록!E89</f>
        <v>0</v>
      </c>
      <c r="F963" s="28">
        <f t="shared" si="145"/>
        <v>0</v>
      </c>
      <c r="G963" s="25">
        <f>일위대가목록!F89</f>
        <v>0</v>
      </c>
      <c r="H963" s="28">
        <f t="shared" si="146"/>
        <v>0</v>
      </c>
      <c r="I963" s="25">
        <f>일위대가목록!G89</f>
        <v>0</v>
      </c>
      <c r="J963" s="28">
        <f t="shared" si="147"/>
        <v>0</v>
      </c>
      <c r="K963" s="25">
        <f t="shared" si="148"/>
        <v>0</v>
      </c>
      <c r="L963" s="28">
        <f t="shared" si="149"/>
        <v>0</v>
      </c>
      <c r="M963" s="22" t="s">
        <v>1806</v>
      </c>
      <c r="N963" s="2" t="s">
        <v>555</v>
      </c>
      <c r="O963" s="2" t="s">
        <v>1803</v>
      </c>
      <c r="P963" s="2" t="s">
        <v>63</v>
      </c>
      <c r="Q963" s="2" t="s">
        <v>64</v>
      </c>
      <c r="R963" s="2" t="s">
        <v>64</v>
      </c>
      <c r="S963" s="3"/>
      <c r="T963" s="3"/>
      <c r="U963" s="3"/>
      <c r="V963" s="3">
        <v>1</v>
      </c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  <c r="AV963" s="2" t="s">
        <v>52</v>
      </c>
      <c r="AW963" s="2" t="s">
        <v>2398</v>
      </c>
      <c r="AX963" s="2" t="s">
        <v>52</v>
      </c>
      <c r="AY963" s="2" t="s">
        <v>52</v>
      </c>
      <c r="AZ963" s="2" t="s">
        <v>52</v>
      </c>
    </row>
    <row r="964" spans="1:52" ht="30" customHeight="1" x14ac:dyDescent="0.3">
      <c r="A964" s="22" t="s">
        <v>2010</v>
      </c>
      <c r="B964" s="22" t="s">
        <v>2011</v>
      </c>
      <c r="C964" s="22" t="s">
        <v>82</v>
      </c>
      <c r="D964" s="23">
        <v>6.3</v>
      </c>
      <c r="E964" s="25">
        <f>일위대가목록!E114</f>
        <v>0</v>
      </c>
      <c r="F964" s="28">
        <f t="shared" si="145"/>
        <v>0</v>
      </c>
      <c r="G964" s="25">
        <f>일위대가목록!F114</f>
        <v>0</v>
      </c>
      <c r="H964" s="28">
        <f t="shared" si="146"/>
        <v>0</v>
      </c>
      <c r="I964" s="25">
        <f>일위대가목록!G114</f>
        <v>0</v>
      </c>
      <c r="J964" s="28">
        <f t="shared" si="147"/>
        <v>0</v>
      </c>
      <c r="K964" s="25">
        <f t="shared" si="148"/>
        <v>0</v>
      </c>
      <c r="L964" s="28">
        <f t="shared" si="149"/>
        <v>0</v>
      </c>
      <c r="M964" s="22" t="s">
        <v>2012</v>
      </c>
      <c r="N964" s="2" t="s">
        <v>555</v>
      </c>
      <c r="O964" s="2" t="s">
        <v>2009</v>
      </c>
      <c r="P964" s="2" t="s">
        <v>63</v>
      </c>
      <c r="Q964" s="2" t="s">
        <v>64</v>
      </c>
      <c r="R964" s="2" t="s">
        <v>64</v>
      </c>
      <c r="S964" s="3"/>
      <c r="T964" s="3"/>
      <c r="U964" s="3"/>
      <c r="V964" s="3">
        <v>1</v>
      </c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  <c r="AV964" s="2" t="s">
        <v>52</v>
      </c>
      <c r="AW964" s="2" t="s">
        <v>2399</v>
      </c>
      <c r="AX964" s="2" t="s">
        <v>52</v>
      </c>
      <c r="AY964" s="2" t="s">
        <v>52</v>
      </c>
      <c r="AZ964" s="2" t="s">
        <v>52</v>
      </c>
    </row>
    <row r="965" spans="1:52" ht="30" customHeight="1" x14ac:dyDescent="0.3">
      <c r="A965" s="22" t="s">
        <v>2260</v>
      </c>
      <c r="B965" s="22" t="s">
        <v>2261</v>
      </c>
      <c r="C965" s="22" t="s">
        <v>82</v>
      </c>
      <c r="D965" s="23">
        <v>6.3</v>
      </c>
      <c r="E965" s="25">
        <f>일위대가목록!E143</f>
        <v>0</v>
      </c>
      <c r="F965" s="28">
        <f t="shared" si="145"/>
        <v>0</v>
      </c>
      <c r="G965" s="25">
        <f>일위대가목록!F143</f>
        <v>0</v>
      </c>
      <c r="H965" s="28">
        <f t="shared" si="146"/>
        <v>0</v>
      </c>
      <c r="I965" s="25">
        <f>일위대가목록!G143</f>
        <v>0</v>
      </c>
      <c r="J965" s="28">
        <f t="shared" si="147"/>
        <v>0</v>
      </c>
      <c r="K965" s="25">
        <f t="shared" si="148"/>
        <v>0</v>
      </c>
      <c r="L965" s="28">
        <f t="shared" si="149"/>
        <v>0</v>
      </c>
      <c r="M965" s="22" t="s">
        <v>2262</v>
      </c>
      <c r="N965" s="2" t="s">
        <v>555</v>
      </c>
      <c r="O965" s="2" t="s">
        <v>2259</v>
      </c>
      <c r="P965" s="2" t="s">
        <v>63</v>
      </c>
      <c r="Q965" s="2" t="s">
        <v>64</v>
      </c>
      <c r="R965" s="2" t="s">
        <v>64</v>
      </c>
      <c r="S965" s="3"/>
      <c r="T965" s="3"/>
      <c r="U965" s="3"/>
      <c r="V965" s="3">
        <v>1</v>
      </c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2" t="s">
        <v>52</v>
      </c>
      <c r="AW965" s="2" t="s">
        <v>2400</v>
      </c>
      <c r="AX965" s="2" t="s">
        <v>52</v>
      </c>
      <c r="AY965" s="2" t="s">
        <v>52</v>
      </c>
      <c r="AZ965" s="2" t="s">
        <v>52</v>
      </c>
    </row>
    <row r="966" spans="1:52" ht="30" customHeight="1" x14ac:dyDescent="0.3">
      <c r="A966" s="22" t="s">
        <v>2260</v>
      </c>
      <c r="B966" s="22" t="s">
        <v>2276</v>
      </c>
      <c r="C966" s="22" t="s">
        <v>82</v>
      </c>
      <c r="D966" s="23">
        <v>13.77</v>
      </c>
      <c r="E966" s="25">
        <f>일위대가목록!E144</f>
        <v>0</v>
      </c>
      <c r="F966" s="28">
        <f t="shared" si="145"/>
        <v>0</v>
      </c>
      <c r="G966" s="25">
        <f>일위대가목록!F144</f>
        <v>0</v>
      </c>
      <c r="H966" s="28">
        <f t="shared" si="146"/>
        <v>0</v>
      </c>
      <c r="I966" s="25">
        <f>일위대가목록!G144</f>
        <v>0</v>
      </c>
      <c r="J966" s="28">
        <f t="shared" si="147"/>
        <v>0</v>
      </c>
      <c r="K966" s="25">
        <f t="shared" si="148"/>
        <v>0</v>
      </c>
      <c r="L966" s="28">
        <f t="shared" si="149"/>
        <v>0</v>
      </c>
      <c r="M966" s="22" t="s">
        <v>2277</v>
      </c>
      <c r="N966" s="2" t="s">
        <v>555</v>
      </c>
      <c r="O966" s="2" t="s">
        <v>2275</v>
      </c>
      <c r="P966" s="2" t="s">
        <v>63</v>
      </c>
      <c r="Q966" s="2" t="s">
        <v>64</v>
      </c>
      <c r="R966" s="2" t="s">
        <v>64</v>
      </c>
      <c r="S966" s="3"/>
      <c r="T966" s="3"/>
      <c r="U966" s="3"/>
      <c r="V966" s="3">
        <v>1</v>
      </c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2" t="s">
        <v>52</v>
      </c>
      <c r="AW966" s="2" t="s">
        <v>2401</v>
      </c>
      <c r="AX966" s="2" t="s">
        <v>52</v>
      </c>
      <c r="AY966" s="2" t="s">
        <v>52</v>
      </c>
      <c r="AZ966" s="2" t="s">
        <v>52</v>
      </c>
    </row>
    <row r="967" spans="1:52" ht="30" customHeight="1" x14ac:dyDescent="0.3">
      <c r="A967" s="22" t="s">
        <v>2260</v>
      </c>
      <c r="B967" s="22" t="s">
        <v>2286</v>
      </c>
      <c r="C967" s="22" t="s">
        <v>82</v>
      </c>
      <c r="D967" s="23">
        <v>13.646000000000001</v>
      </c>
      <c r="E967" s="25">
        <f>일위대가목록!E145</f>
        <v>0</v>
      </c>
      <c r="F967" s="28">
        <f t="shared" si="145"/>
        <v>0</v>
      </c>
      <c r="G967" s="25">
        <f>일위대가목록!F145</f>
        <v>0</v>
      </c>
      <c r="H967" s="28">
        <f t="shared" si="146"/>
        <v>0</v>
      </c>
      <c r="I967" s="25">
        <f>일위대가목록!G145</f>
        <v>0</v>
      </c>
      <c r="J967" s="28">
        <f t="shared" si="147"/>
        <v>0</v>
      </c>
      <c r="K967" s="25">
        <f t="shared" si="148"/>
        <v>0</v>
      </c>
      <c r="L967" s="28">
        <f t="shared" si="149"/>
        <v>0</v>
      </c>
      <c r="M967" s="22" t="s">
        <v>2287</v>
      </c>
      <c r="N967" s="2" t="s">
        <v>555</v>
      </c>
      <c r="O967" s="2" t="s">
        <v>2285</v>
      </c>
      <c r="P967" s="2" t="s">
        <v>63</v>
      </c>
      <c r="Q967" s="2" t="s">
        <v>64</v>
      </c>
      <c r="R967" s="2" t="s">
        <v>64</v>
      </c>
      <c r="S967" s="3"/>
      <c r="T967" s="3"/>
      <c r="U967" s="3"/>
      <c r="V967" s="3">
        <v>1</v>
      </c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  <c r="AV967" s="2" t="s">
        <v>52</v>
      </c>
      <c r="AW967" s="2" t="s">
        <v>2402</v>
      </c>
      <c r="AX967" s="2" t="s">
        <v>52</v>
      </c>
      <c r="AY967" s="2" t="s">
        <v>52</v>
      </c>
      <c r="AZ967" s="2" t="s">
        <v>52</v>
      </c>
    </row>
    <row r="968" spans="1:52" ht="30" customHeight="1" x14ac:dyDescent="0.3">
      <c r="A968" s="22" t="s">
        <v>875</v>
      </c>
      <c r="B968" s="22" t="s">
        <v>1245</v>
      </c>
      <c r="C968" s="22" t="s">
        <v>458</v>
      </c>
      <c r="D968" s="23">
        <v>1</v>
      </c>
      <c r="E968" s="25">
        <f>TRUNC(SUMIF(V960:V968, RIGHTB(O968, 1), F960:F968)*U968, 2)</f>
        <v>0</v>
      </c>
      <c r="F968" s="28">
        <f t="shared" si="145"/>
        <v>0</v>
      </c>
      <c r="G968" s="25">
        <v>0</v>
      </c>
      <c r="H968" s="28">
        <f t="shared" si="146"/>
        <v>0</v>
      </c>
      <c r="I968" s="25">
        <v>0</v>
      </c>
      <c r="J968" s="28">
        <f t="shared" si="147"/>
        <v>0</v>
      </c>
      <c r="K968" s="25">
        <f t="shared" si="148"/>
        <v>0</v>
      </c>
      <c r="L968" s="28">
        <f t="shared" si="149"/>
        <v>0</v>
      </c>
      <c r="M968" s="22" t="s">
        <v>52</v>
      </c>
      <c r="N968" s="2" t="s">
        <v>555</v>
      </c>
      <c r="O968" s="2" t="s">
        <v>877</v>
      </c>
      <c r="P968" s="2" t="s">
        <v>64</v>
      </c>
      <c r="Q968" s="2" t="s">
        <v>64</v>
      </c>
      <c r="R968" s="2" t="s">
        <v>64</v>
      </c>
      <c r="S968" s="3">
        <v>0</v>
      </c>
      <c r="T968" s="3">
        <v>0</v>
      </c>
      <c r="U968" s="3">
        <v>0.05</v>
      </c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  <c r="AV968" s="2" t="s">
        <v>52</v>
      </c>
      <c r="AW968" s="2" t="s">
        <v>2403</v>
      </c>
      <c r="AX968" s="2" t="s">
        <v>52</v>
      </c>
      <c r="AY968" s="2" t="s">
        <v>52</v>
      </c>
      <c r="AZ968" s="2" t="s">
        <v>52</v>
      </c>
    </row>
    <row r="969" spans="1:52" ht="30" customHeight="1" x14ac:dyDescent="0.3">
      <c r="A969" s="22" t="s">
        <v>885</v>
      </c>
      <c r="B969" s="22" t="s">
        <v>52</v>
      </c>
      <c r="C969" s="22" t="s">
        <v>52</v>
      </c>
      <c r="D969" s="23"/>
      <c r="E969" s="25"/>
      <c r="F969" s="28">
        <f>TRUNC(SUMIF(N960:N968, N959, F960:F968),0)</f>
        <v>0</v>
      </c>
      <c r="G969" s="25"/>
      <c r="H969" s="28">
        <f>TRUNC(SUMIF(N960:N968, N959, H960:H968),0)</f>
        <v>0</v>
      </c>
      <c r="I969" s="25"/>
      <c r="J969" s="28">
        <f>TRUNC(SUMIF(N960:N968, N959, J960:J968),0)</f>
        <v>0</v>
      </c>
      <c r="K969" s="25"/>
      <c r="L969" s="28">
        <f>F969+H969+J969</f>
        <v>0</v>
      </c>
      <c r="M969" s="22" t="s">
        <v>52</v>
      </c>
      <c r="N969" s="2" t="s">
        <v>92</v>
      </c>
      <c r="O969" s="2" t="s">
        <v>92</v>
      </c>
      <c r="P969" s="2" t="s">
        <v>52</v>
      </c>
      <c r="Q969" s="2" t="s">
        <v>52</v>
      </c>
      <c r="R969" s="2" t="s">
        <v>52</v>
      </c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  <c r="AV969" s="2" t="s">
        <v>52</v>
      </c>
      <c r="AW969" s="2" t="s">
        <v>52</v>
      </c>
      <c r="AX969" s="2" t="s">
        <v>52</v>
      </c>
      <c r="AY969" s="2" t="s">
        <v>52</v>
      </c>
      <c r="AZ969" s="2" t="s">
        <v>52</v>
      </c>
    </row>
    <row r="970" spans="1:52" ht="30" customHeight="1" x14ac:dyDescent="0.3">
      <c r="A970" s="23"/>
      <c r="B970" s="23"/>
      <c r="C970" s="23"/>
      <c r="D970" s="23"/>
      <c r="E970" s="25"/>
      <c r="F970" s="28"/>
      <c r="G970" s="25"/>
      <c r="H970" s="28"/>
      <c r="I970" s="25"/>
      <c r="J970" s="28"/>
      <c r="K970" s="25"/>
      <c r="L970" s="28"/>
      <c r="M970" s="23"/>
    </row>
    <row r="971" spans="1:52" ht="30" customHeight="1" x14ac:dyDescent="0.3">
      <c r="A971" s="19" t="s">
        <v>2404</v>
      </c>
      <c r="B971" s="20"/>
      <c r="C971" s="20"/>
      <c r="D971" s="20"/>
      <c r="E971" s="24"/>
      <c r="F971" s="27"/>
      <c r="G971" s="24"/>
      <c r="H971" s="27"/>
      <c r="I971" s="24"/>
      <c r="J971" s="27"/>
      <c r="K971" s="24"/>
      <c r="L971" s="27"/>
      <c r="M971" s="21"/>
      <c r="N971" s="1" t="s">
        <v>560</v>
      </c>
    </row>
    <row r="972" spans="1:52" ht="30" customHeight="1" x14ac:dyDescent="0.3">
      <c r="A972" s="22" t="s">
        <v>1679</v>
      </c>
      <c r="B972" s="22" t="s">
        <v>52</v>
      </c>
      <c r="C972" s="22" t="s">
        <v>363</v>
      </c>
      <c r="D972" s="23">
        <v>1</v>
      </c>
      <c r="E972" s="25">
        <f>일위대가목록!E73</f>
        <v>0</v>
      </c>
      <c r="F972" s="28">
        <f t="shared" ref="F972:F979" si="150">TRUNC(E972*D972,1)</f>
        <v>0</v>
      </c>
      <c r="G972" s="25">
        <f>일위대가목록!F73</f>
        <v>0</v>
      </c>
      <c r="H972" s="28">
        <f t="shared" ref="H972:H979" si="151">TRUNC(G972*D972,1)</f>
        <v>0</v>
      </c>
      <c r="I972" s="25">
        <f>일위대가목록!G73</f>
        <v>0</v>
      </c>
      <c r="J972" s="28">
        <f t="shared" ref="J972:J979" si="152">TRUNC(I972*D972,1)</f>
        <v>0</v>
      </c>
      <c r="K972" s="25">
        <f t="shared" ref="K972:L979" si="153">TRUNC(E972+G972+I972,1)</f>
        <v>0</v>
      </c>
      <c r="L972" s="28">
        <f t="shared" si="153"/>
        <v>0</v>
      </c>
      <c r="M972" s="22" t="s">
        <v>1680</v>
      </c>
      <c r="N972" s="2" t="s">
        <v>560</v>
      </c>
      <c r="O972" s="2" t="s">
        <v>1678</v>
      </c>
      <c r="P972" s="2" t="s">
        <v>63</v>
      </c>
      <c r="Q972" s="2" t="s">
        <v>64</v>
      </c>
      <c r="R972" s="2" t="s">
        <v>64</v>
      </c>
      <c r="S972" s="3"/>
      <c r="T972" s="3"/>
      <c r="U972" s="3"/>
      <c r="V972" s="3">
        <v>1</v>
      </c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  <c r="AV972" s="2" t="s">
        <v>52</v>
      </c>
      <c r="AW972" s="2" t="s">
        <v>2405</v>
      </c>
      <c r="AX972" s="2" t="s">
        <v>52</v>
      </c>
      <c r="AY972" s="2" t="s">
        <v>52</v>
      </c>
      <c r="AZ972" s="2" t="s">
        <v>52</v>
      </c>
    </row>
    <row r="973" spans="1:52" ht="30" customHeight="1" x14ac:dyDescent="0.3">
      <c r="A973" s="22" t="s">
        <v>1692</v>
      </c>
      <c r="B973" s="22" t="s">
        <v>52</v>
      </c>
      <c r="C973" s="22" t="s">
        <v>363</v>
      </c>
      <c r="D973" s="23">
        <v>1</v>
      </c>
      <c r="E973" s="25">
        <f>일위대가목록!E74</f>
        <v>0</v>
      </c>
      <c r="F973" s="28">
        <f t="shared" si="150"/>
        <v>0</v>
      </c>
      <c r="G973" s="25">
        <f>일위대가목록!F74</f>
        <v>0</v>
      </c>
      <c r="H973" s="28">
        <f t="shared" si="151"/>
        <v>0</v>
      </c>
      <c r="I973" s="25">
        <f>일위대가목록!G74</f>
        <v>0</v>
      </c>
      <c r="J973" s="28">
        <f t="shared" si="152"/>
        <v>0</v>
      </c>
      <c r="K973" s="25">
        <f t="shared" si="153"/>
        <v>0</v>
      </c>
      <c r="L973" s="28">
        <f t="shared" si="153"/>
        <v>0</v>
      </c>
      <c r="M973" s="22" t="s">
        <v>1693</v>
      </c>
      <c r="N973" s="2" t="s">
        <v>560</v>
      </c>
      <c r="O973" s="2" t="s">
        <v>1691</v>
      </c>
      <c r="P973" s="2" t="s">
        <v>63</v>
      </c>
      <c r="Q973" s="2" t="s">
        <v>64</v>
      </c>
      <c r="R973" s="2" t="s">
        <v>64</v>
      </c>
      <c r="S973" s="3"/>
      <c r="T973" s="3"/>
      <c r="U973" s="3"/>
      <c r="V973" s="3">
        <v>1</v>
      </c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2" t="s">
        <v>52</v>
      </c>
      <c r="AW973" s="2" t="s">
        <v>2406</v>
      </c>
      <c r="AX973" s="2" t="s">
        <v>52</v>
      </c>
      <c r="AY973" s="2" t="s">
        <v>52</v>
      </c>
      <c r="AZ973" s="2" t="s">
        <v>52</v>
      </c>
    </row>
    <row r="974" spans="1:52" ht="30" customHeight="1" x14ac:dyDescent="0.3">
      <c r="A974" s="22" t="s">
        <v>1804</v>
      </c>
      <c r="B974" s="22" t="s">
        <v>1805</v>
      </c>
      <c r="C974" s="22" t="s">
        <v>60</v>
      </c>
      <c r="D974" s="23">
        <v>16.399999999999999</v>
      </c>
      <c r="E974" s="25">
        <f>일위대가목록!E89</f>
        <v>0</v>
      </c>
      <c r="F974" s="28">
        <f t="shared" si="150"/>
        <v>0</v>
      </c>
      <c r="G974" s="25">
        <f>일위대가목록!F89</f>
        <v>0</v>
      </c>
      <c r="H974" s="28">
        <f t="shared" si="151"/>
        <v>0</v>
      </c>
      <c r="I974" s="25">
        <f>일위대가목록!G89</f>
        <v>0</v>
      </c>
      <c r="J974" s="28">
        <f t="shared" si="152"/>
        <v>0</v>
      </c>
      <c r="K974" s="25">
        <f t="shared" si="153"/>
        <v>0</v>
      </c>
      <c r="L974" s="28">
        <f t="shared" si="153"/>
        <v>0</v>
      </c>
      <c r="M974" s="22" t="s">
        <v>1806</v>
      </c>
      <c r="N974" s="2" t="s">
        <v>560</v>
      </c>
      <c r="O974" s="2" t="s">
        <v>1803</v>
      </c>
      <c r="P974" s="2" t="s">
        <v>63</v>
      </c>
      <c r="Q974" s="2" t="s">
        <v>64</v>
      </c>
      <c r="R974" s="2" t="s">
        <v>64</v>
      </c>
      <c r="S974" s="3"/>
      <c r="T974" s="3"/>
      <c r="U974" s="3"/>
      <c r="V974" s="3">
        <v>1</v>
      </c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2" t="s">
        <v>52</v>
      </c>
      <c r="AW974" s="2" t="s">
        <v>2407</v>
      </c>
      <c r="AX974" s="2" t="s">
        <v>52</v>
      </c>
      <c r="AY974" s="2" t="s">
        <v>52</v>
      </c>
      <c r="AZ974" s="2" t="s">
        <v>52</v>
      </c>
    </row>
    <row r="975" spans="1:52" ht="30" customHeight="1" x14ac:dyDescent="0.3">
      <c r="A975" s="22" t="s">
        <v>2010</v>
      </c>
      <c r="B975" s="22" t="s">
        <v>2011</v>
      </c>
      <c r="C975" s="22" t="s">
        <v>82</v>
      </c>
      <c r="D975" s="23">
        <v>1.71</v>
      </c>
      <c r="E975" s="25">
        <f>일위대가목록!E114</f>
        <v>0</v>
      </c>
      <c r="F975" s="28">
        <f t="shared" si="150"/>
        <v>0</v>
      </c>
      <c r="G975" s="25">
        <f>일위대가목록!F114</f>
        <v>0</v>
      </c>
      <c r="H975" s="28">
        <f t="shared" si="151"/>
        <v>0</v>
      </c>
      <c r="I975" s="25">
        <f>일위대가목록!G114</f>
        <v>0</v>
      </c>
      <c r="J975" s="28">
        <f t="shared" si="152"/>
        <v>0</v>
      </c>
      <c r="K975" s="25">
        <f t="shared" si="153"/>
        <v>0</v>
      </c>
      <c r="L975" s="28">
        <f t="shared" si="153"/>
        <v>0</v>
      </c>
      <c r="M975" s="22" t="s">
        <v>2012</v>
      </c>
      <c r="N975" s="2" t="s">
        <v>560</v>
      </c>
      <c r="O975" s="2" t="s">
        <v>2009</v>
      </c>
      <c r="P975" s="2" t="s">
        <v>63</v>
      </c>
      <c r="Q975" s="2" t="s">
        <v>64</v>
      </c>
      <c r="R975" s="2" t="s">
        <v>64</v>
      </c>
      <c r="S975" s="3"/>
      <c r="T975" s="3"/>
      <c r="U975" s="3"/>
      <c r="V975" s="3">
        <v>1</v>
      </c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  <c r="AV975" s="2" t="s">
        <v>52</v>
      </c>
      <c r="AW975" s="2" t="s">
        <v>2408</v>
      </c>
      <c r="AX975" s="2" t="s">
        <v>52</v>
      </c>
      <c r="AY975" s="2" t="s">
        <v>52</v>
      </c>
      <c r="AZ975" s="2" t="s">
        <v>52</v>
      </c>
    </row>
    <row r="976" spans="1:52" ht="30" customHeight="1" x14ac:dyDescent="0.3">
      <c r="A976" s="22" t="s">
        <v>2260</v>
      </c>
      <c r="B976" s="22" t="s">
        <v>2261</v>
      </c>
      <c r="C976" s="22" t="s">
        <v>82</v>
      </c>
      <c r="D976" s="23">
        <v>1.425</v>
      </c>
      <c r="E976" s="25">
        <f>일위대가목록!E143</f>
        <v>0</v>
      </c>
      <c r="F976" s="28">
        <f t="shared" si="150"/>
        <v>0</v>
      </c>
      <c r="G976" s="25">
        <f>일위대가목록!F143</f>
        <v>0</v>
      </c>
      <c r="H976" s="28">
        <f t="shared" si="151"/>
        <v>0</v>
      </c>
      <c r="I976" s="25">
        <f>일위대가목록!G143</f>
        <v>0</v>
      </c>
      <c r="J976" s="28">
        <f t="shared" si="152"/>
        <v>0</v>
      </c>
      <c r="K976" s="25">
        <f t="shared" si="153"/>
        <v>0</v>
      </c>
      <c r="L976" s="28">
        <f t="shared" si="153"/>
        <v>0</v>
      </c>
      <c r="M976" s="22" t="s">
        <v>2262</v>
      </c>
      <c r="N976" s="2" t="s">
        <v>560</v>
      </c>
      <c r="O976" s="2" t="s">
        <v>2259</v>
      </c>
      <c r="P976" s="2" t="s">
        <v>63</v>
      </c>
      <c r="Q976" s="2" t="s">
        <v>64</v>
      </c>
      <c r="R976" s="2" t="s">
        <v>64</v>
      </c>
      <c r="S976" s="3"/>
      <c r="T976" s="3"/>
      <c r="U976" s="3"/>
      <c r="V976" s="3">
        <v>1</v>
      </c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  <c r="AV976" s="2" t="s">
        <v>52</v>
      </c>
      <c r="AW976" s="2" t="s">
        <v>2409</v>
      </c>
      <c r="AX976" s="2" t="s">
        <v>52</v>
      </c>
      <c r="AY976" s="2" t="s">
        <v>52</v>
      </c>
      <c r="AZ976" s="2" t="s">
        <v>52</v>
      </c>
    </row>
    <row r="977" spans="1:52" ht="30" customHeight="1" x14ac:dyDescent="0.3">
      <c r="A977" s="22" t="s">
        <v>2260</v>
      </c>
      <c r="B977" s="22" t="s">
        <v>2276</v>
      </c>
      <c r="C977" s="22" t="s">
        <v>82</v>
      </c>
      <c r="D977" s="23">
        <v>4.8899999999999997</v>
      </c>
      <c r="E977" s="25">
        <f>일위대가목록!E144</f>
        <v>0</v>
      </c>
      <c r="F977" s="28">
        <f t="shared" si="150"/>
        <v>0</v>
      </c>
      <c r="G977" s="25">
        <f>일위대가목록!F144</f>
        <v>0</v>
      </c>
      <c r="H977" s="28">
        <f t="shared" si="151"/>
        <v>0</v>
      </c>
      <c r="I977" s="25">
        <f>일위대가목록!G144</f>
        <v>0</v>
      </c>
      <c r="J977" s="28">
        <f t="shared" si="152"/>
        <v>0</v>
      </c>
      <c r="K977" s="25">
        <f t="shared" si="153"/>
        <v>0</v>
      </c>
      <c r="L977" s="28">
        <f t="shared" si="153"/>
        <v>0</v>
      </c>
      <c r="M977" s="22" t="s">
        <v>2277</v>
      </c>
      <c r="N977" s="2" t="s">
        <v>560</v>
      </c>
      <c r="O977" s="2" t="s">
        <v>2275</v>
      </c>
      <c r="P977" s="2" t="s">
        <v>63</v>
      </c>
      <c r="Q977" s="2" t="s">
        <v>64</v>
      </c>
      <c r="R977" s="2" t="s">
        <v>64</v>
      </c>
      <c r="S977" s="3"/>
      <c r="T977" s="3"/>
      <c r="U977" s="3"/>
      <c r="V977" s="3">
        <v>1</v>
      </c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2" t="s">
        <v>52</v>
      </c>
      <c r="AW977" s="2" t="s">
        <v>2410</v>
      </c>
      <c r="AX977" s="2" t="s">
        <v>52</v>
      </c>
      <c r="AY977" s="2" t="s">
        <v>52</v>
      </c>
      <c r="AZ977" s="2" t="s">
        <v>52</v>
      </c>
    </row>
    <row r="978" spans="1:52" ht="30" customHeight="1" x14ac:dyDescent="0.3">
      <c r="A978" s="22" t="s">
        <v>2260</v>
      </c>
      <c r="B978" s="22" t="s">
        <v>2286</v>
      </c>
      <c r="C978" s="22" t="s">
        <v>82</v>
      </c>
      <c r="D978" s="23">
        <v>4.3419999999999996</v>
      </c>
      <c r="E978" s="25">
        <f>일위대가목록!E145</f>
        <v>0</v>
      </c>
      <c r="F978" s="28">
        <f t="shared" si="150"/>
        <v>0</v>
      </c>
      <c r="G978" s="25">
        <f>일위대가목록!F145</f>
        <v>0</v>
      </c>
      <c r="H978" s="28">
        <f t="shared" si="151"/>
        <v>0</v>
      </c>
      <c r="I978" s="25">
        <f>일위대가목록!G145</f>
        <v>0</v>
      </c>
      <c r="J978" s="28">
        <f t="shared" si="152"/>
        <v>0</v>
      </c>
      <c r="K978" s="25">
        <f t="shared" si="153"/>
        <v>0</v>
      </c>
      <c r="L978" s="28">
        <f t="shared" si="153"/>
        <v>0</v>
      </c>
      <c r="M978" s="22" t="s">
        <v>2287</v>
      </c>
      <c r="N978" s="2" t="s">
        <v>560</v>
      </c>
      <c r="O978" s="2" t="s">
        <v>2285</v>
      </c>
      <c r="P978" s="2" t="s">
        <v>63</v>
      </c>
      <c r="Q978" s="2" t="s">
        <v>64</v>
      </c>
      <c r="R978" s="2" t="s">
        <v>64</v>
      </c>
      <c r="S978" s="3"/>
      <c r="T978" s="3"/>
      <c r="U978" s="3"/>
      <c r="V978" s="3">
        <v>1</v>
      </c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  <c r="AV978" s="2" t="s">
        <v>52</v>
      </c>
      <c r="AW978" s="2" t="s">
        <v>2411</v>
      </c>
      <c r="AX978" s="2" t="s">
        <v>52</v>
      </c>
      <c r="AY978" s="2" t="s">
        <v>52</v>
      </c>
      <c r="AZ978" s="2" t="s">
        <v>52</v>
      </c>
    </row>
    <row r="979" spans="1:52" ht="30" customHeight="1" x14ac:dyDescent="0.3">
      <c r="A979" s="22" t="s">
        <v>875</v>
      </c>
      <c r="B979" s="22" t="s">
        <v>1245</v>
      </c>
      <c r="C979" s="22" t="s">
        <v>458</v>
      </c>
      <c r="D979" s="23">
        <v>1</v>
      </c>
      <c r="E979" s="25">
        <f>TRUNC(SUMIF(V972:V979, RIGHTB(O979, 1), F972:F979)*U979, 2)</f>
        <v>0</v>
      </c>
      <c r="F979" s="28">
        <f t="shared" si="150"/>
        <v>0</v>
      </c>
      <c r="G979" s="25">
        <v>0</v>
      </c>
      <c r="H979" s="28">
        <f t="shared" si="151"/>
        <v>0</v>
      </c>
      <c r="I979" s="25">
        <v>0</v>
      </c>
      <c r="J979" s="28">
        <f t="shared" si="152"/>
        <v>0</v>
      </c>
      <c r="K979" s="25">
        <f t="shared" si="153"/>
        <v>0</v>
      </c>
      <c r="L979" s="28">
        <f t="shared" si="153"/>
        <v>0</v>
      </c>
      <c r="M979" s="22" t="s">
        <v>52</v>
      </c>
      <c r="N979" s="2" t="s">
        <v>560</v>
      </c>
      <c r="O979" s="2" t="s">
        <v>877</v>
      </c>
      <c r="P979" s="2" t="s">
        <v>64</v>
      </c>
      <c r="Q979" s="2" t="s">
        <v>64</v>
      </c>
      <c r="R979" s="2" t="s">
        <v>64</v>
      </c>
      <c r="S979" s="3">
        <v>0</v>
      </c>
      <c r="T979" s="3">
        <v>0</v>
      </c>
      <c r="U979" s="3">
        <v>0.05</v>
      </c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2" t="s">
        <v>52</v>
      </c>
      <c r="AW979" s="2" t="s">
        <v>2412</v>
      </c>
      <c r="AX979" s="2" t="s">
        <v>52</v>
      </c>
      <c r="AY979" s="2" t="s">
        <v>52</v>
      </c>
      <c r="AZ979" s="2" t="s">
        <v>52</v>
      </c>
    </row>
    <row r="980" spans="1:52" ht="30" customHeight="1" x14ac:dyDescent="0.3">
      <c r="A980" s="22" t="s">
        <v>885</v>
      </c>
      <c r="B980" s="22" t="s">
        <v>52</v>
      </c>
      <c r="C980" s="22" t="s">
        <v>52</v>
      </c>
      <c r="D980" s="23"/>
      <c r="E980" s="25"/>
      <c r="F980" s="28">
        <f>TRUNC(SUMIF(N972:N979, N971, F972:F979),0)</f>
        <v>0</v>
      </c>
      <c r="G980" s="25"/>
      <c r="H980" s="28">
        <f>TRUNC(SUMIF(N972:N979, N971, H972:H979),0)</f>
        <v>0</v>
      </c>
      <c r="I980" s="25"/>
      <c r="J980" s="28">
        <f>TRUNC(SUMIF(N972:N979, N971, J972:J979),0)</f>
        <v>0</v>
      </c>
      <c r="K980" s="25"/>
      <c r="L980" s="28">
        <f>F980+H980+J980</f>
        <v>0</v>
      </c>
      <c r="M980" s="22" t="s">
        <v>52</v>
      </c>
      <c r="N980" s="2" t="s">
        <v>92</v>
      </c>
      <c r="O980" s="2" t="s">
        <v>92</v>
      </c>
      <c r="P980" s="2" t="s">
        <v>52</v>
      </c>
      <c r="Q980" s="2" t="s">
        <v>52</v>
      </c>
      <c r="R980" s="2" t="s">
        <v>52</v>
      </c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  <c r="AV980" s="2" t="s">
        <v>52</v>
      </c>
      <c r="AW980" s="2" t="s">
        <v>52</v>
      </c>
      <c r="AX980" s="2" t="s">
        <v>52</v>
      </c>
      <c r="AY980" s="2" t="s">
        <v>52</v>
      </c>
      <c r="AZ980" s="2" t="s">
        <v>52</v>
      </c>
    </row>
    <row r="981" spans="1:52" ht="30" customHeight="1" x14ac:dyDescent="0.3">
      <c r="A981" s="23"/>
      <c r="B981" s="23"/>
      <c r="C981" s="23"/>
      <c r="D981" s="23"/>
      <c r="E981" s="25"/>
      <c r="F981" s="28"/>
      <c r="G981" s="25"/>
      <c r="H981" s="28"/>
      <c r="I981" s="25"/>
      <c r="J981" s="28"/>
      <c r="K981" s="25"/>
      <c r="L981" s="28"/>
      <c r="M981" s="23"/>
    </row>
    <row r="982" spans="1:52" ht="30" customHeight="1" x14ac:dyDescent="0.3">
      <c r="A982" s="19" t="s">
        <v>2413</v>
      </c>
      <c r="B982" s="20"/>
      <c r="C982" s="20"/>
      <c r="D982" s="20"/>
      <c r="E982" s="24"/>
      <c r="F982" s="27"/>
      <c r="G982" s="24"/>
      <c r="H982" s="27"/>
      <c r="I982" s="24"/>
      <c r="J982" s="27"/>
      <c r="K982" s="24"/>
      <c r="L982" s="27"/>
      <c r="M982" s="21"/>
      <c r="N982" s="1" t="s">
        <v>819</v>
      </c>
    </row>
    <row r="983" spans="1:52" ht="30" customHeight="1" x14ac:dyDescent="0.3">
      <c r="A983" s="22" t="s">
        <v>2414</v>
      </c>
      <c r="B983" s="22" t="s">
        <v>2415</v>
      </c>
      <c r="C983" s="22" t="s">
        <v>363</v>
      </c>
      <c r="D983" s="23">
        <v>1</v>
      </c>
      <c r="E983" s="25">
        <f>단가대비표!O120</f>
        <v>0</v>
      </c>
      <c r="F983" s="28">
        <f>TRUNC(E983*D983,1)</f>
        <v>0</v>
      </c>
      <c r="G983" s="25">
        <f>단가대비표!P120</f>
        <v>0</v>
      </c>
      <c r="H983" s="28">
        <f>TRUNC(G983*D983,1)</f>
        <v>0</v>
      </c>
      <c r="I983" s="25">
        <f>단가대비표!V120</f>
        <v>0</v>
      </c>
      <c r="J983" s="28">
        <f>TRUNC(I983*D983,1)</f>
        <v>0</v>
      </c>
      <c r="K983" s="25">
        <f t="shared" ref="K983:L985" si="154">TRUNC(E983+G983+I983,1)</f>
        <v>0</v>
      </c>
      <c r="L983" s="28">
        <f t="shared" si="154"/>
        <v>0</v>
      </c>
      <c r="M983" s="22" t="s">
        <v>2416</v>
      </c>
      <c r="N983" s="2" t="s">
        <v>819</v>
      </c>
      <c r="O983" s="2" t="s">
        <v>2417</v>
      </c>
      <c r="P983" s="2" t="s">
        <v>64</v>
      </c>
      <c r="Q983" s="2" t="s">
        <v>64</v>
      </c>
      <c r="R983" s="2" t="s">
        <v>63</v>
      </c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  <c r="AV983" s="2" t="s">
        <v>52</v>
      </c>
      <c r="AW983" s="2" t="s">
        <v>2418</v>
      </c>
      <c r="AX983" s="2" t="s">
        <v>52</v>
      </c>
      <c r="AY983" s="2" t="s">
        <v>52</v>
      </c>
      <c r="AZ983" s="2" t="s">
        <v>52</v>
      </c>
    </row>
    <row r="984" spans="1:52" ht="30" customHeight="1" x14ac:dyDescent="0.3">
      <c r="A984" s="22" t="s">
        <v>1962</v>
      </c>
      <c r="B984" s="22" t="s">
        <v>1318</v>
      </c>
      <c r="C984" s="22" t="s">
        <v>97</v>
      </c>
      <c r="D984" s="23">
        <v>2.7000000000000001E-3</v>
      </c>
      <c r="E984" s="25">
        <f>일위대가목록!E108</f>
        <v>0</v>
      </c>
      <c r="F984" s="28">
        <f>TRUNC(E984*D984,1)</f>
        <v>0</v>
      </c>
      <c r="G984" s="25">
        <f>일위대가목록!F108</f>
        <v>0</v>
      </c>
      <c r="H984" s="28">
        <f>TRUNC(G984*D984,1)</f>
        <v>0</v>
      </c>
      <c r="I984" s="25">
        <f>일위대가목록!G108</f>
        <v>0</v>
      </c>
      <c r="J984" s="28">
        <f>TRUNC(I984*D984,1)</f>
        <v>0</v>
      </c>
      <c r="K984" s="25">
        <f t="shared" si="154"/>
        <v>0</v>
      </c>
      <c r="L984" s="28">
        <f t="shared" si="154"/>
        <v>0</v>
      </c>
      <c r="M984" s="22" t="s">
        <v>1963</v>
      </c>
      <c r="N984" s="2" t="s">
        <v>819</v>
      </c>
      <c r="O984" s="2" t="s">
        <v>1961</v>
      </c>
      <c r="P984" s="2" t="s">
        <v>63</v>
      </c>
      <c r="Q984" s="2" t="s">
        <v>64</v>
      </c>
      <c r="R984" s="2" t="s">
        <v>64</v>
      </c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  <c r="AV984" s="2" t="s">
        <v>52</v>
      </c>
      <c r="AW984" s="2" t="s">
        <v>2419</v>
      </c>
      <c r="AX984" s="2" t="s">
        <v>52</v>
      </c>
      <c r="AY984" s="2" t="s">
        <v>52</v>
      </c>
      <c r="AZ984" s="2" t="s">
        <v>52</v>
      </c>
    </row>
    <row r="985" spans="1:52" ht="30" customHeight="1" x14ac:dyDescent="0.3">
      <c r="A985" s="22" t="s">
        <v>1981</v>
      </c>
      <c r="B985" s="22" t="s">
        <v>1982</v>
      </c>
      <c r="C985" s="22" t="s">
        <v>82</v>
      </c>
      <c r="D985" s="23">
        <v>0.09</v>
      </c>
      <c r="E985" s="25">
        <f>일위대가목록!E110</f>
        <v>0</v>
      </c>
      <c r="F985" s="28">
        <f>TRUNC(E985*D985,1)</f>
        <v>0</v>
      </c>
      <c r="G985" s="25">
        <f>일위대가목록!F110</f>
        <v>0</v>
      </c>
      <c r="H985" s="28">
        <f>TRUNC(G985*D985,1)</f>
        <v>0</v>
      </c>
      <c r="I985" s="25">
        <f>일위대가목록!G110</f>
        <v>0</v>
      </c>
      <c r="J985" s="28">
        <f>TRUNC(I985*D985,1)</f>
        <v>0</v>
      </c>
      <c r="K985" s="25">
        <f t="shared" si="154"/>
        <v>0</v>
      </c>
      <c r="L985" s="28">
        <f t="shared" si="154"/>
        <v>0</v>
      </c>
      <c r="M985" s="22" t="s">
        <v>1983</v>
      </c>
      <c r="N985" s="2" t="s">
        <v>819</v>
      </c>
      <c r="O985" s="2" t="s">
        <v>1980</v>
      </c>
      <c r="P985" s="2" t="s">
        <v>63</v>
      </c>
      <c r="Q985" s="2" t="s">
        <v>64</v>
      </c>
      <c r="R985" s="2" t="s">
        <v>64</v>
      </c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  <c r="AV985" s="2" t="s">
        <v>52</v>
      </c>
      <c r="AW985" s="2" t="s">
        <v>2420</v>
      </c>
      <c r="AX985" s="2" t="s">
        <v>52</v>
      </c>
      <c r="AY985" s="2" t="s">
        <v>52</v>
      </c>
      <c r="AZ985" s="2" t="s">
        <v>52</v>
      </c>
    </row>
    <row r="986" spans="1:52" ht="30" customHeight="1" x14ac:dyDescent="0.3">
      <c r="A986" s="22" t="s">
        <v>885</v>
      </c>
      <c r="B986" s="22" t="s">
        <v>52</v>
      </c>
      <c r="C986" s="22" t="s">
        <v>52</v>
      </c>
      <c r="D986" s="23"/>
      <c r="E986" s="25"/>
      <c r="F986" s="28">
        <f>TRUNC(SUMIF(N983:N985, N982, F983:F985),0)</f>
        <v>0</v>
      </c>
      <c r="G986" s="25"/>
      <c r="H986" s="28">
        <f>TRUNC(SUMIF(N983:N985, N982, H983:H985),0)</f>
        <v>0</v>
      </c>
      <c r="I986" s="25"/>
      <c r="J986" s="28">
        <f>TRUNC(SUMIF(N983:N985, N982, J983:J985),0)</f>
        <v>0</v>
      </c>
      <c r="K986" s="25"/>
      <c r="L986" s="28">
        <f>F986+H986+J986</f>
        <v>0</v>
      </c>
      <c r="M986" s="22" t="s">
        <v>52</v>
      </c>
      <c r="N986" s="2" t="s">
        <v>92</v>
      </c>
      <c r="O986" s="2" t="s">
        <v>92</v>
      </c>
      <c r="P986" s="2" t="s">
        <v>52</v>
      </c>
      <c r="Q986" s="2" t="s">
        <v>52</v>
      </c>
      <c r="R986" s="2" t="s">
        <v>52</v>
      </c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  <c r="AV986" s="2" t="s">
        <v>52</v>
      </c>
      <c r="AW986" s="2" t="s">
        <v>52</v>
      </c>
      <c r="AX986" s="2" t="s">
        <v>52</v>
      </c>
      <c r="AY986" s="2" t="s">
        <v>52</v>
      </c>
      <c r="AZ986" s="2" t="s">
        <v>52</v>
      </c>
    </row>
    <row r="987" spans="1:52" ht="30" customHeight="1" x14ac:dyDescent="0.3">
      <c r="A987" s="23"/>
      <c r="B987" s="23"/>
      <c r="C987" s="23"/>
      <c r="D987" s="23"/>
      <c r="E987" s="25"/>
      <c r="F987" s="28"/>
      <c r="G987" s="25"/>
      <c r="H987" s="28"/>
      <c r="I987" s="25"/>
      <c r="J987" s="28"/>
      <c r="K987" s="25"/>
      <c r="L987" s="28"/>
      <c r="M987" s="23"/>
    </row>
    <row r="988" spans="1:52" ht="30" customHeight="1" x14ac:dyDescent="0.3">
      <c r="A988" s="19" t="s">
        <v>2421</v>
      </c>
      <c r="B988" s="20"/>
      <c r="C988" s="20"/>
      <c r="D988" s="20"/>
      <c r="E988" s="24"/>
      <c r="F988" s="27"/>
      <c r="G988" s="24"/>
      <c r="H988" s="27"/>
      <c r="I988" s="24"/>
      <c r="J988" s="27"/>
      <c r="K988" s="24"/>
      <c r="L988" s="27"/>
      <c r="M988" s="21"/>
      <c r="N988" s="1" t="s">
        <v>622</v>
      </c>
    </row>
    <row r="989" spans="1:52" ht="30" customHeight="1" x14ac:dyDescent="0.3">
      <c r="A989" s="22" t="s">
        <v>2423</v>
      </c>
      <c r="B989" s="22" t="s">
        <v>880</v>
      </c>
      <c r="C989" s="22" t="s">
        <v>881</v>
      </c>
      <c r="D989" s="23">
        <v>0.74</v>
      </c>
      <c r="E989" s="25">
        <f>단가대비표!O165</f>
        <v>0</v>
      </c>
      <c r="F989" s="28">
        <f>TRUNC(E989*D989,1)</f>
        <v>0</v>
      </c>
      <c r="G989" s="25">
        <f>단가대비표!P165</f>
        <v>0</v>
      </c>
      <c r="H989" s="28">
        <f>TRUNC(G989*D989,1)</f>
        <v>0</v>
      </c>
      <c r="I989" s="25">
        <f>단가대비표!V165</f>
        <v>0</v>
      </c>
      <c r="J989" s="28">
        <f>TRUNC(I989*D989,1)</f>
        <v>0</v>
      </c>
      <c r="K989" s="25">
        <f t="shared" ref="K989:L992" si="155">TRUNC(E989+G989+I989,1)</f>
        <v>0</v>
      </c>
      <c r="L989" s="28">
        <f t="shared" si="155"/>
        <v>0</v>
      </c>
      <c r="M989" s="22" t="s">
        <v>2424</v>
      </c>
      <c r="N989" s="2" t="s">
        <v>622</v>
      </c>
      <c r="O989" s="2" t="s">
        <v>2425</v>
      </c>
      <c r="P989" s="2" t="s">
        <v>64</v>
      </c>
      <c r="Q989" s="2" t="s">
        <v>64</v>
      </c>
      <c r="R989" s="2" t="s">
        <v>63</v>
      </c>
      <c r="S989" s="3"/>
      <c r="T989" s="3"/>
      <c r="U989" s="3"/>
      <c r="V989" s="3">
        <v>1</v>
      </c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  <c r="AV989" s="2" t="s">
        <v>52</v>
      </c>
      <c r="AW989" s="2" t="s">
        <v>2426</v>
      </c>
      <c r="AX989" s="2" t="s">
        <v>52</v>
      </c>
      <c r="AY989" s="2" t="s">
        <v>52</v>
      </c>
      <c r="AZ989" s="2" t="s">
        <v>52</v>
      </c>
    </row>
    <row r="990" spans="1:52" ht="30" customHeight="1" x14ac:dyDescent="0.3">
      <c r="A990" s="22" t="s">
        <v>1053</v>
      </c>
      <c r="B990" s="22" t="s">
        <v>880</v>
      </c>
      <c r="C990" s="22" t="s">
        <v>881</v>
      </c>
      <c r="D990" s="23">
        <v>0.37</v>
      </c>
      <c r="E990" s="25">
        <f>단가대비표!O157</f>
        <v>0</v>
      </c>
      <c r="F990" s="28">
        <f>TRUNC(E990*D990,1)</f>
        <v>0</v>
      </c>
      <c r="G990" s="25">
        <f>단가대비표!P157</f>
        <v>0</v>
      </c>
      <c r="H990" s="28">
        <f>TRUNC(G990*D990,1)</f>
        <v>0</v>
      </c>
      <c r="I990" s="25">
        <f>단가대비표!V157</f>
        <v>0</v>
      </c>
      <c r="J990" s="28">
        <f>TRUNC(I990*D990,1)</f>
        <v>0</v>
      </c>
      <c r="K990" s="25">
        <f t="shared" si="155"/>
        <v>0</v>
      </c>
      <c r="L990" s="28">
        <f t="shared" si="155"/>
        <v>0</v>
      </c>
      <c r="M990" s="22" t="s">
        <v>1120</v>
      </c>
      <c r="N990" s="2" t="s">
        <v>622</v>
      </c>
      <c r="O990" s="2" t="s">
        <v>1054</v>
      </c>
      <c r="P990" s="2" t="s">
        <v>64</v>
      </c>
      <c r="Q990" s="2" t="s">
        <v>64</v>
      </c>
      <c r="R990" s="2" t="s">
        <v>63</v>
      </c>
      <c r="S990" s="3"/>
      <c r="T990" s="3"/>
      <c r="U990" s="3"/>
      <c r="V990" s="3">
        <v>1</v>
      </c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  <c r="AV990" s="2" t="s">
        <v>52</v>
      </c>
      <c r="AW990" s="2" t="s">
        <v>2427</v>
      </c>
      <c r="AX990" s="2" t="s">
        <v>52</v>
      </c>
      <c r="AY990" s="2" t="s">
        <v>52</v>
      </c>
      <c r="AZ990" s="2" t="s">
        <v>52</v>
      </c>
    </row>
    <row r="991" spans="1:52" ht="30" customHeight="1" x14ac:dyDescent="0.3">
      <c r="A991" s="22" t="s">
        <v>1011</v>
      </c>
      <c r="B991" s="22" t="s">
        <v>1012</v>
      </c>
      <c r="C991" s="22" t="s">
        <v>862</v>
      </c>
      <c r="D991" s="23">
        <v>5.93</v>
      </c>
      <c r="E991" s="25">
        <f>일위대가목록!E15</f>
        <v>0</v>
      </c>
      <c r="F991" s="28">
        <f>TRUNC(E991*D991,1)</f>
        <v>0</v>
      </c>
      <c r="G991" s="25">
        <f>일위대가목록!F15</f>
        <v>0</v>
      </c>
      <c r="H991" s="28">
        <f>TRUNC(G991*D991,1)</f>
        <v>0</v>
      </c>
      <c r="I991" s="25">
        <f>일위대가목록!G15</f>
        <v>0</v>
      </c>
      <c r="J991" s="28">
        <f>TRUNC(I991*D991,1)</f>
        <v>0</v>
      </c>
      <c r="K991" s="25">
        <f t="shared" si="155"/>
        <v>0</v>
      </c>
      <c r="L991" s="28">
        <f t="shared" si="155"/>
        <v>0</v>
      </c>
      <c r="M991" s="22" t="s">
        <v>1013</v>
      </c>
      <c r="N991" s="2" t="s">
        <v>622</v>
      </c>
      <c r="O991" s="2" t="s">
        <v>1010</v>
      </c>
      <c r="P991" s="2" t="s">
        <v>63</v>
      </c>
      <c r="Q991" s="2" t="s">
        <v>64</v>
      </c>
      <c r="R991" s="2" t="s">
        <v>64</v>
      </c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  <c r="AV991" s="2" t="s">
        <v>52</v>
      </c>
      <c r="AW991" s="2" t="s">
        <v>2428</v>
      </c>
      <c r="AX991" s="2" t="s">
        <v>52</v>
      </c>
      <c r="AY991" s="2" t="s">
        <v>52</v>
      </c>
      <c r="AZ991" s="2" t="s">
        <v>52</v>
      </c>
    </row>
    <row r="992" spans="1:52" ht="30" customHeight="1" x14ac:dyDescent="0.3">
      <c r="A992" s="22" t="s">
        <v>875</v>
      </c>
      <c r="B992" s="22" t="s">
        <v>1987</v>
      </c>
      <c r="C992" s="22" t="s">
        <v>458</v>
      </c>
      <c r="D992" s="23">
        <v>1</v>
      </c>
      <c r="E992" s="25">
        <f>TRUNC(SUMIF(V989:V992, RIGHTB(O992, 1), H989:H992)*U992, 2)</f>
        <v>0</v>
      </c>
      <c r="F992" s="28">
        <f>TRUNC(E992*D992,1)</f>
        <v>0</v>
      </c>
      <c r="G992" s="25">
        <v>0</v>
      </c>
      <c r="H992" s="28">
        <f>TRUNC(G992*D992,1)</f>
        <v>0</v>
      </c>
      <c r="I992" s="25">
        <v>0</v>
      </c>
      <c r="J992" s="28">
        <f>TRUNC(I992*D992,1)</f>
        <v>0</v>
      </c>
      <c r="K992" s="25">
        <f t="shared" si="155"/>
        <v>0</v>
      </c>
      <c r="L992" s="28">
        <f t="shared" si="155"/>
        <v>0</v>
      </c>
      <c r="M992" s="22" t="s">
        <v>52</v>
      </c>
      <c r="N992" s="2" t="s">
        <v>622</v>
      </c>
      <c r="O992" s="2" t="s">
        <v>877</v>
      </c>
      <c r="P992" s="2" t="s">
        <v>64</v>
      </c>
      <c r="Q992" s="2" t="s">
        <v>64</v>
      </c>
      <c r="R992" s="2" t="s">
        <v>64</v>
      </c>
      <c r="S992" s="3">
        <v>1</v>
      </c>
      <c r="T992" s="3">
        <v>0</v>
      </c>
      <c r="U992" s="3">
        <v>0.01</v>
      </c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  <c r="AV992" s="2" t="s">
        <v>52</v>
      </c>
      <c r="AW992" s="2" t="s">
        <v>2429</v>
      </c>
      <c r="AX992" s="2" t="s">
        <v>52</v>
      </c>
      <c r="AY992" s="2" t="s">
        <v>52</v>
      </c>
      <c r="AZ992" s="2" t="s">
        <v>52</v>
      </c>
    </row>
    <row r="993" spans="1:52" ht="30" customHeight="1" x14ac:dyDescent="0.3">
      <c r="A993" s="22" t="s">
        <v>885</v>
      </c>
      <c r="B993" s="22" t="s">
        <v>52</v>
      </c>
      <c r="C993" s="22" t="s">
        <v>52</v>
      </c>
      <c r="D993" s="23"/>
      <c r="E993" s="25"/>
      <c r="F993" s="28">
        <f>TRUNC(SUMIF(N989:N992, N988, F989:F992),0)</f>
        <v>0</v>
      </c>
      <c r="G993" s="25"/>
      <c r="H993" s="28">
        <f>TRUNC(SUMIF(N989:N992, N988, H989:H992),0)</f>
        <v>0</v>
      </c>
      <c r="I993" s="25"/>
      <c r="J993" s="28">
        <f>TRUNC(SUMIF(N989:N992, N988, J989:J992),0)</f>
        <v>0</v>
      </c>
      <c r="K993" s="25"/>
      <c r="L993" s="28">
        <f>F993+H993+J993</f>
        <v>0</v>
      </c>
      <c r="M993" s="22" t="s">
        <v>52</v>
      </c>
      <c r="N993" s="2" t="s">
        <v>92</v>
      </c>
      <c r="O993" s="2" t="s">
        <v>92</v>
      </c>
      <c r="P993" s="2" t="s">
        <v>52</v>
      </c>
      <c r="Q993" s="2" t="s">
        <v>52</v>
      </c>
      <c r="R993" s="2" t="s">
        <v>52</v>
      </c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  <c r="AV993" s="2" t="s">
        <v>52</v>
      </c>
      <c r="AW993" s="2" t="s">
        <v>52</v>
      </c>
      <c r="AX993" s="2" t="s">
        <v>52</v>
      </c>
      <c r="AY993" s="2" t="s">
        <v>52</v>
      </c>
      <c r="AZ993" s="2" t="s">
        <v>52</v>
      </c>
    </row>
    <row r="994" spans="1:52" ht="30" customHeight="1" x14ac:dyDescent="0.3">
      <c r="A994" s="23"/>
      <c r="B994" s="23"/>
      <c r="C994" s="23"/>
      <c r="D994" s="23"/>
      <c r="E994" s="25"/>
      <c r="F994" s="28"/>
      <c r="G994" s="25"/>
      <c r="H994" s="28"/>
      <c r="I994" s="25"/>
      <c r="J994" s="28"/>
      <c r="K994" s="25"/>
      <c r="L994" s="28"/>
      <c r="M994" s="23"/>
    </row>
    <row r="995" spans="1:52" ht="30" customHeight="1" x14ac:dyDescent="0.3">
      <c r="A995" s="19" t="s">
        <v>2430</v>
      </c>
      <c r="B995" s="20"/>
      <c r="C995" s="20"/>
      <c r="D995" s="20"/>
      <c r="E995" s="24"/>
      <c r="F995" s="27"/>
      <c r="G995" s="24"/>
      <c r="H995" s="27"/>
      <c r="I995" s="24"/>
      <c r="J995" s="27"/>
      <c r="K995" s="24"/>
      <c r="L995" s="27"/>
      <c r="M995" s="21"/>
      <c r="N995" s="1" t="s">
        <v>626</v>
      </c>
    </row>
    <row r="996" spans="1:52" ht="30" customHeight="1" x14ac:dyDescent="0.3">
      <c r="A996" s="22" t="s">
        <v>1053</v>
      </c>
      <c r="B996" s="22" t="s">
        <v>880</v>
      </c>
      <c r="C996" s="22" t="s">
        <v>881</v>
      </c>
      <c r="D996" s="23">
        <v>0.01</v>
      </c>
      <c r="E996" s="25">
        <f>단가대비표!O157</f>
        <v>0</v>
      </c>
      <c r="F996" s="28">
        <f>TRUNC(E996*D996,1)</f>
        <v>0</v>
      </c>
      <c r="G996" s="25">
        <f>단가대비표!P157</f>
        <v>0</v>
      </c>
      <c r="H996" s="28">
        <f>TRUNC(G996*D996,1)</f>
        <v>0</v>
      </c>
      <c r="I996" s="25">
        <f>단가대비표!V157</f>
        <v>0</v>
      </c>
      <c r="J996" s="28">
        <f>TRUNC(I996*D996,1)</f>
        <v>0</v>
      </c>
      <c r="K996" s="25">
        <f t="shared" ref="K996:L998" si="156">TRUNC(E996+G996+I996,1)</f>
        <v>0</v>
      </c>
      <c r="L996" s="28">
        <f t="shared" si="156"/>
        <v>0</v>
      </c>
      <c r="M996" s="22" t="s">
        <v>1120</v>
      </c>
      <c r="N996" s="2" t="s">
        <v>626</v>
      </c>
      <c r="O996" s="2" t="s">
        <v>1054</v>
      </c>
      <c r="P996" s="2" t="s">
        <v>64</v>
      </c>
      <c r="Q996" s="2" t="s">
        <v>64</v>
      </c>
      <c r="R996" s="2" t="s">
        <v>63</v>
      </c>
      <c r="S996" s="3"/>
      <c r="T996" s="3"/>
      <c r="U996" s="3"/>
      <c r="V996" s="3">
        <v>1</v>
      </c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  <c r="AV996" s="2" t="s">
        <v>52</v>
      </c>
      <c r="AW996" s="2" t="s">
        <v>2431</v>
      </c>
      <c r="AX996" s="2" t="s">
        <v>52</v>
      </c>
      <c r="AY996" s="2" t="s">
        <v>52</v>
      </c>
      <c r="AZ996" s="2" t="s">
        <v>52</v>
      </c>
    </row>
    <row r="997" spans="1:52" ht="30" customHeight="1" x14ac:dyDescent="0.3">
      <c r="A997" s="22" t="s">
        <v>1056</v>
      </c>
      <c r="B997" s="22" t="s">
        <v>1293</v>
      </c>
      <c r="C997" s="22" t="s">
        <v>458</v>
      </c>
      <c r="D997" s="23">
        <v>1</v>
      </c>
      <c r="E997" s="25">
        <f>TRUNC(SUMIF(V996:V998, RIGHTB(O997, 1), H996:H998)*U997, 2)</f>
        <v>0</v>
      </c>
      <c r="F997" s="28">
        <f>TRUNC(E997*D997,1)</f>
        <v>0</v>
      </c>
      <c r="G997" s="25">
        <v>0</v>
      </c>
      <c r="H997" s="28">
        <f>TRUNC(G997*D997,1)</f>
        <v>0</v>
      </c>
      <c r="I997" s="25">
        <v>0</v>
      </c>
      <c r="J997" s="28">
        <f>TRUNC(I997*D997,1)</f>
        <v>0</v>
      </c>
      <c r="K997" s="25">
        <f t="shared" si="156"/>
        <v>0</v>
      </c>
      <c r="L997" s="28">
        <f t="shared" si="156"/>
        <v>0</v>
      </c>
      <c r="M997" s="22" t="s">
        <v>52</v>
      </c>
      <c r="N997" s="2" t="s">
        <v>626</v>
      </c>
      <c r="O997" s="2" t="s">
        <v>877</v>
      </c>
      <c r="P997" s="2" t="s">
        <v>64</v>
      </c>
      <c r="Q997" s="2" t="s">
        <v>64</v>
      </c>
      <c r="R997" s="2" t="s">
        <v>64</v>
      </c>
      <c r="S997" s="3">
        <v>1</v>
      </c>
      <c r="T997" s="3">
        <v>0</v>
      </c>
      <c r="U997" s="3">
        <v>0.05</v>
      </c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  <c r="AV997" s="2" t="s">
        <v>52</v>
      </c>
      <c r="AW997" s="2" t="s">
        <v>2432</v>
      </c>
      <c r="AX997" s="2" t="s">
        <v>52</v>
      </c>
      <c r="AY997" s="2" t="s">
        <v>52</v>
      </c>
      <c r="AZ997" s="2" t="s">
        <v>52</v>
      </c>
    </row>
    <row r="998" spans="1:52" ht="30" customHeight="1" x14ac:dyDescent="0.3">
      <c r="A998" s="22" t="s">
        <v>986</v>
      </c>
      <c r="B998" s="22" t="s">
        <v>987</v>
      </c>
      <c r="C998" s="22" t="s">
        <v>862</v>
      </c>
      <c r="D998" s="23">
        <v>0.05</v>
      </c>
      <c r="E998" s="25">
        <f>일위대가목록!E13</f>
        <v>0</v>
      </c>
      <c r="F998" s="28">
        <f>TRUNC(E998*D998,1)</f>
        <v>0</v>
      </c>
      <c r="G998" s="25">
        <f>일위대가목록!F13</f>
        <v>0</v>
      </c>
      <c r="H998" s="28">
        <f>TRUNC(G998*D998,1)</f>
        <v>0</v>
      </c>
      <c r="I998" s="25">
        <f>일위대가목록!G13</f>
        <v>0</v>
      </c>
      <c r="J998" s="28">
        <f>TRUNC(I998*D998,1)</f>
        <v>0</v>
      </c>
      <c r="K998" s="25">
        <f t="shared" si="156"/>
        <v>0</v>
      </c>
      <c r="L998" s="28">
        <f t="shared" si="156"/>
        <v>0</v>
      </c>
      <c r="M998" s="22" t="s">
        <v>988</v>
      </c>
      <c r="N998" s="2" t="s">
        <v>626</v>
      </c>
      <c r="O998" s="2" t="s">
        <v>985</v>
      </c>
      <c r="P998" s="2" t="s">
        <v>63</v>
      </c>
      <c r="Q998" s="2" t="s">
        <v>64</v>
      </c>
      <c r="R998" s="2" t="s">
        <v>64</v>
      </c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  <c r="AT998" s="3"/>
      <c r="AU998" s="3"/>
      <c r="AV998" s="2" t="s">
        <v>52</v>
      </c>
      <c r="AW998" s="2" t="s">
        <v>2433</v>
      </c>
      <c r="AX998" s="2" t="s">
        <v>52</v>
      </c>
      <c r="AY998" s="2" t="s">
        <v>52</v>
      </c>
      <c r="AZ998" s="2" t="s">
        <v>52</v>
      </c>
    </row>
    <row r="999" spans="1:52" ht="30" customHeight="1" x14ac:dyDescent="0.3">
      <c r="A999" s="22" t="s">
        <v>885</v>
      </c>
      <c r="B999" s="22" t="s">
        <v>52</v>
      </c>
      <c r="C999" s="22" t="s">
        <v>52</v>
      </c>
      <c r="D999" s="23"/>
      <c r="E999" s="25"/>
      <c r="F999" s="28">
        <f>TRUNC(SUMIF(N996:N998, N995, F996:F998),0)</f>
        <v>0</v>
      </c>
      <c r="G999" s="25"/>
      <c r="H999" s="28">
        <f>TRUNC(SUMIF(N996:N998, N995, H996:H998),0)</f>
        <v>0</v>
      </c>
      <c r="I999" s="25"/>
      <c r="J999" s="28">
        <f>TRUNC(SUMIF(N996:N998, N995, J996:J998),0)</f>
        <v>0</v>
      </c>
      <c r="K999" s="25"/>
      <c r="L999" s="28">
        <f>F999+H999+J999</f>
        <v>0</v>
      </c>
      <c r="M999" s="22" t="s">
        <v>52</v>
      </c>
      <c r="N999" s="2" t="s">
        <v>92</v>
      </c>
      <c r="O999" s="2" t="s">
        <v>92</v>
      </c>
      <c r="P999" s="2" t="s">
        <v>52</v>
      </c>
      <c r="Q999" s="2" t="s">
        <v>52</v>
      </c>
      <c r="R999" s="2" t="s">
        <v>52</v>
      </c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3"/>
      <c r="AS999" s="3"/>
      <c r="AT999" s="3"/>
      <c r="AU999" s="3"/>
      <c r="AV999" s="2" t="s">
        <v>52</v>
      </c>
      <c r="AW999" s="2" t="s">
        <v>52</v>
      </c>
      <c r="AX999" s="2" t="s">
        <v>52</v>
      </c>
      <c r="AY999" s="2" t="s">
        <v>52</v>
      </c>
      <c r="AZ999" s="2" t="s">
        <v>52</v>
      </c>
    </row>
    <row r="1000" spans="1:52" ht="30" customHeight="1" x14ac:dyDescent="0.3">
      <c r="A1000" s="23"/>
      <c r="B1000" s="23"/>
      <c r="C1000" s="23"/>
      <c r="D1000" s="23"/>
      <c r="E1000" s="25"/>
      <c r="F1000" s="28"/>
      <c r="G1000" s="25"/>
      <c r="H1000" s="28"/>
      <c r="I1000" s="25"/>
      <c r="J1000" s="28"/>
      <c r="K1000" s="25"/>
      <c r="L1000" s="28"/>
      <c r="M1000" s="23"/>
    </row>
    <row r="1001" spans="1:52" ht="30" customHeight="1" x14ac:dyDescent="0.3">
      <c r="A1001" s="19" t="s">
        <v>2434</v>
      </c>
      <c r="B1001" s="20"/>
      <c r="C1001" s="20"/>
      <c r="D1001" s="20"/>
      <c r="E1001" s="24"/>
      <c r="F1001" s="27"/>
      <c r="G1001" s="24"/>
      <c r="H1001" s="27"/>
      <c r="I1001" s="24"/>
      <c r="J1001" s="27"/>
      <c r="K1001" s="24"/>
      <c r="L1001" s="27"/>
      <c r="M1001" s="21"/>
      <c r="N1001" s="1" t="s">
        <v>826</v>
      </c>
    </row>
    <row r="1002" spans="1:52" ht="30" customHeight="1" x14ac:dyDescent="0.3">
      <c r="A1002" s="22" t="s">
        <v>1589</v>
      </c>
      <c r="B1002" s="22" t="s">
        <v>52</v>
      </c>
      <c r="C1002" s="22" t="s">
        <v>82</v>
      </c>
      <c r="D1002" s="23">
        <v>1</v>
      </c>
      <c r="E1002" s="25">
        <f>일위대가목록!E66</f>
        <v>0</v>
      </c>
      <c r="F1002" s="28">
        <f>TRUNC(E1002*D1002,1)</f>
        <v>0</v>
      </c>
      <c r="G1002" s="25">
        <f>일위대가목록!F66</f>
        <v>0</v>
      </c>
      <c r="H1002" s="28">
        <f>TRUNC(G1002*D1002,1)</f>
        <v>0</v>
      </c>
      <c r="I1002" s="25">
        <f>일위대가목록!G66</f>
        <v>0</v>
      </c>
      <c r="J1002" s="28">
        <f>TRUNC(I1002*D1002,1)</f>
        <v>0</v>
      </c>
      <c r="K1002" s="25">
        <f>TRUNC(E1002+G1002+I1002,1)</f>
        <v>0</v>
      </c>
      <c r="L1002" s="28">
        <f>TRUNC(F1002+H1002+J1002,1)</f>
        <v>0</v>
      </c>
      <c r="M1002" s="22" t="s">
        <v>1049</v>
      </c>
      <c r="N1002" s="2" t="s">
        <v>52</v>
      </c>
      <c r="O1002" s="2" t="s">
        <v>1588</v>
      </c>
      <c r="P1002" s="2" t="s">
        <v>63</v>
      </c>
      <c r="Q1002" s="2" t="s">
        <v>64</v>
      </c>
      <c r="R1002" s="2" t="s">
        <v>64</v>
      </c>
      <c r="S1002" s="3"/>
      <c r="T1002" s="3"/>
      <c r="U1002" s="3"/>
      <c r="V1002" s="3">
        <v>1</v>
      </c>
      <c r="W1002" s="3"/>
      <c r="X1002" s="3"/>
      <c r="Y1002" s="3"/>
      <c r="Z1002" s="3"/>
      <c r="AA1002" s="3"/>
      <c r="AB1002" s="3"/>
      <c r="AC1002" s="3"/>
      <c r="AD1002" s="3"/>
      <c r="AE1002" s="3"/>
      <c r="AF1002" s="3"/>
      <c r="AG1002" s="3"/>
      <c r="AH1002" s="3"/>
      <c r="AI1002" s="3"/>
      <c r="AJ1002" s="3"/>
      <c r="AK1002" s="3"/>
      <c r="AL1002" s="3"/>
      <c r="AM1002" s="3"/>
      <c r="AN1002" s="3"/>
      <c r="AO1002" s="3"/>
      <c r="AP1002" s="3"/>
      <c r="AQ1002" s="3"/>
      <c r="AR1002" s="3"/>
      <c r="AS1002" s="3"/>
      <c r="AT1002" s="3"/>
      <c r="AU1002" s="3"/>
      <c r="AV1002" s="2" t="s">
        <v>52</v>
      </c>
      <c r="AW1002" s="2" t="s">
        <v>2435</v>
      </c>
      <c r="AX1002" s="2" t="s">
        <v>52</v>
      </c>
      <c r="AY1002" s="2" t="s">
        <v>1052</v>
      </c>
      <c r="AZ1002" s="2" t="s">
        <v>52</v>
      </c>
    </row>
    <row r="1003" spans="1:52" ht="30" customHeight="1" x14ac:dyDescent="0.3">
      <c r="A1003" s="22" t="s">
        <v>2436</v>
      </c>
      <c r="B1003" s="22" t="s">
        <v>2437</v>
      </c>
      <c r="C1003" s="22" t="s">
        <v>458</v>
      </c>
      <c r="D1003" s="23">
        <v>1</v>
      </c>
      <c r="E1003" s="25">
        <v>0</v>
      </c>
      <c r="F1003" s="28">
        <f>TRUNC(E1003*D1003,1)</f>
        <v>0</v>
      </c>
      <c r="G1003" s="25">
        <f>TRUNC(SUMIF(V1002:V1003, RIGHTB(O1003, 1), L1002:L1003)*U1003, 2)</f>
        <v>0</v>
      </c>
      <c r="H1003" s="28">
        <f>TRUNC(G1003*D1003,1)</f>
        <v>0</v>
      </c>
      <c r="I1003" s="25">
        <v>0</v>
      </c>
      <c r="J1003" s="28">
        <f>TRUNC(I1003*D1003,1)</f>
        <v>0</v>
      </c>
      <c r="K1003" s="25">
        <f>TRUNC(E1003+G1003+I1003,1)</f>
        <v>0</v>
      </c>
      <c r="L1003" s="28">
        <f>TRUNC(F1003+H1003+J1003,1)</f>
        <v>0</v>
      </c>
      <c r="M1003" s="22" t="s">
        <v>52</v>
      </c>
      <c r="N1003" s="2" t="s">
        <v>826</v>
      </c>
      <c r="O1003" s="2" t="s">
        <v>877</v>
      </c>
      <c r="P1003" s="2" t="s">
        <v>64</v>
      </c>
      <c r="Q1003" s="2" t="s">
        <v>64</v>
      </c>
      <c r="R1003" s="2" t="s">
        <v>64</v>
      </c>
      <c r="S1003" s="3">
        <v>3</v>
      </c>
      <c r="T1003" s="3">
        <v>1</v>
      </c>
      <c r="U1003" s="3">
        <v>0.5</v>
      </c>
      <c r="V1003" s="3"/>
      <c r="W1003" s="3"/>
      <c r="X1003" s="3"/>
      <c r="Y1003" s="3"/>
      <c r="Z1003" s="3"/>
      <c r="AA1003" s="3"/>
      <c r="AB1003" s="3"/>
      <c r="AC1003" s="3"/>
      <c r="AD1003" s="3"/>
      <c r="AE1003" s="3"/>
      <c r="AF1003" s="3"/>
      <c r="AG1003" s="3"/>
      <c r="AH1003" s="3"/>
      <c r="AI1003" s="3"/>
      <c r="AJ1003" s="3"/>
      <c r="AK1003" s="3"/>
      <c r="AL1003" s="3"/>
      <c r="AM1003" s="3"/>
      <c r="AN1003" s="3"/>
      <c r="AO1003" s="3"/>
      <c r="AP1003" s="3"/>
      <c r="AQ1003" s="3"/>
      <c r="AR1003" s="3"/>
      <c r="AS1003" s="3"/>
      <c r="AT1003" s="3"/>
      <c r="AU1003" s="3"/>
      <c r="AV1003" s="2" t="s">
        <v>52</v>
      </c>
      <c r="AW1003" s="2" t="s">
        <v>2438</v>
      </c>
      <c r="AX1003" s="2" t="s">
        <v>52</v>
      </c>
      <c r="AY1003" s="2" t="s">
        <v>52</v>
      </c>
      <c r="AZ1003" s="2" t="s">
        <v>52</v>
      </c>
    </row>
    <row r="1004" spans="1:52" ht="30" customHeight="1" x14ac:dyDescent="0.3">
      <c r="A1004" s="22" t="s">
        <v>885</v>
      </c>
      <c r="B1004" s="22" t="s">
        <v>52</v>
      </c>
      <c r="C1004" s="22" t="s">
        <v>52</v>
      </c>
      <c r="D1004" s="23"/>
      <c r="E1004" s="25"/>
      <c r="F1004" s="28">
        <f>TRUNC(SUMIF(N1002:N1003, N1001, F1002:F1003),0)</f>
        <v>0</v>
      </c>
      <c r="G1004" s="25"/>
      <c r="H1004" s="28">
        <f>TRUNC(SUMIF(N1002:N1003, N1001, H1002:H1003),0)</f>
        <v>0</v>
      </c>
      <c r="I1004" s="25"/>
      <c r="J1004" s="28">
        <f>TRUNC(SUMIF(N1002:N1003, N1001, J1002:J1003),0)</f>
        <v>0</v>
      </c>
      <c r="K1004" s="25"/>
      <c r="L1004" s="28">
        <f>F1004+H1004+J1004</f>
        <v>0</v>
      </c>
      <c r="M1004" s="22" t="s">
        <v>52</v>
      </c>
      <c r="N1004" s="2" t="s">
        <v>92</v>
      </c>
      <c r="O1004" s="2" t="s">
        <v>92</v>
      </c>
      <c r="P1004" s="2" t="s">
        <v>52</v>
      </c>
      <c r="Q1004" s="2" t="s">
        <v>52</v>
      </c>
      <c r="R1004" s="2" t="s">
        <v>52</v>
      </c>
      <c r="S1004" s="3"/>
      <c r="T1004" s="3"/>
      <c r="U1004" s="3"/>
      <c r="V1004" s="3"/>
      <c r="W1004" s="3"/>
      <c r="X1004" s="3"/>
      <c r="Y1004" s="3"/>
      <c r="Z1004" s="3"/>
      <c r="AA1004" s="3"/>
      <c r="AB1004" s="3"/>
      <c r="AC1004" s="3"/>
      <c r="AD1004" s="3"/>
      <c r="AE1004" s="3"/>
      <c r="AF1004" s="3"/>
      <c r="AG1004" s="3"/>
      <c r="AH1004" s="3"/>
      <c r="AI1004" s="3"/>
      <c r="AJ1004" s="3"/>
      <c r="AK1004" s="3"/>
      <c r="AL1004" s="3"/>
      <c r="AM1004" s="3"/>
      <c r="AN1004" s="3"/>
      <c r="AO1004" s="3"/>
      <c r="AP1004" s="3"/>
      <c r="AQ1004" s="3"/>
      <c r="AR1004" s="3"/>
      <c r="AS1004" s="3"/>
      <c r="AT1004" s="3"/>
      <c r="AU1004" s="3"/>
      <c r="AV1004" s="2" t="s">
        <v>52</v>
      </c>
      <c r="AW1004" s="2" t="s">
        <v>52</v>
      </c>
      <c r="AX1004" s="2" t="s">
        <v>52</v>
      </c>
      <c r="AY1004" s="2" t="s">
        <v>52</v>
      </c>
      <c r="AZ1004" s="2" t="s">
        <v>52</v>
      </c>
    </row>
    <row r="1005" spans="1:52" ht="30" customHeight="1" x14ac:dyDescent="0.3">
      <c r="A1005" s="23"/>
      <c r="B1005" s="23"/>
      <c r="C1005" s="23"/>
      <c r="D1005" s="23"/>
      <c r="E1005" s="25"/>
      <c r="F1005" s="28"/>
      <c r="G1005" s="25"/>
      <c r="H1005" s="28"/>
      <c r="I1005" s="25"/>
      <c r="J1005" s="28"/>
      <c r="K1005" s="25"/>
      <c r="L1005" s="28"/>
      <c r="M1005" s="23"/>
    </row>
    <row r="1006" spans="1:52" ht="30" customHeight="1" x14ac:dyDescent="0.3">
      <c r="A1006" s="19" t="s">
        <v>2439</v>
      </c>
      <c r="B1006" s="20"/>
      <c r="C1006" s="20"/>
      <c r="D1006" s="20"/>
      <c r="E1006" s="24"/>
      <c r="F1006" s="27"/>
      <c r="G1006" s="24"/>
      <c r="H1006" s="27"/>
      <c r="I1006" s="24"/>
      <c r="J1006" s="27"/>
      <c r="K1006" s="24"/>
      <c r="L1006" s="27"/>
      <c r="M1006" s="21"/>
      <c r="N1006" s="1" t="s">
        <v>630</v>
      </c>
    </row>
    <row r="1007" spans="1:52" ht="30" customHeight="1" x14ac:dyDescent="0.3">
      <c r="A1007" s="22" t="s">
        <v>1484</v>
      </c>
      <c r="B1007" s="22" t="s">
        <v>880</v>
      </c>
      <c r="C1007" s="22" t="s">
        <v>881</v>
      </c>
      <c r="D1007" s="23">
        <v>1.6E-2</v>
      </c>
      <c r="E1007" s="25">
        <f>단가대비표!O174</f>
        <v>0</v>
      </c>
      <c r="F1007" s="28">
        <f>TRUNC(E1007*D1007,1)</f>
        <v>0</v>
      </c>
      <c r="G1007" s="25">
        <f>단가대비표!P174</f>
        <v>0</v>
      </c>
      <c r="H1007" s="28">
        <f>TRUNC(G1007*D1007,1)</f>
        <v>0</v>
      </c>
      <c r="I1007" s="25">
        <f>단가대비표!V174</f>
        <v>0</v>
      </c>
      <c r="J1007" s="28">
        <f>TRUNC(I1007*D1007,1)</f>
        <v>0</v>
      </c>
      <c r="K1007" s="25">
        <f>TRUNC(E1007+G1007+I1007,1)</f>
        <v>0</v>
      </c>
      <c r="L1007" s="28">
        <f>TRUNC(F1007+H1007+J1007,1)</f>
        <v>0</v>
      </c>
      <c r="M1007" s="22" t="s">
        <v>1485</v>
      </c>
      <c r="N1007" s="2" t="s">
        <v>630</v>
      </c>
      <c r="O1007" s="2" t="s">
        <v>1486</v>
      </c>
      <c r="P1007" s="2" t="s">
        <v>64</v>
      </c>
      <c r="Q1007" s="2" t="s">
        <v>64</v>
      </c>
      <c r="R1007" s="2" t="s">
        <v>63</v>
      </c>
      <c r="S1007" s="3"/>
      <c r="T1007" s="3"/>
      <c r="U1007" s="3"/>
      <c r="V1007" s="3"/>
      <c r="W1007" s="3"/>
      <c r="X1007" s="3"/>
      <c r="Y1007" s="3"/>
      <c r="Z1007" s="3"/>
      <c r="AA1007" s="3"/>
      <c r="AB1007" s="3"/>
      <c r="AC1007" s="3"/>
      <c r="AD1007" s="3"/>
      <c r="AE1007" s="3"/>
      <c r="AF1007" s="3"/>
      <c r="AG1007" s="3"/>
      <c r="AH1007" s="3"/>
      <c r="AI1007" s="3"/>
      <c r="AJ1007" s="3"/>
      <c r="AK1007" s="3"/>
      <c r="AL1007" s="3"/>
      <c r="AM1007" s="3"/>
      <c r="AN1007" s="3"/>
      <c r="AO1007" s="3"/>
      <c r="AP1007" s="3"/>
      <c r="AQ1007" s="3"/>
      <c r="AR1007" s="3"/>
      <c r="AS1007" s="3"/>
      <c r="AT1007" s="3"/>
      <c r="AU1007" s="3"/>
      <c r="AV1007" s="2" t="s">
        <v>52</v>
      </c>
      <c r="AW1007" s="2" t="s">
        <v>2441</v>
      </c>
      <c r="AX1007" s="2" t="s">
        <v>52</v>
      </c>
      <c r="AY1007" s="2" t="s">
        <v>52</v>
      </c>
      <c r="AZ1007" s="2" t="s">
        <v>52</v>
      </c>
    </row>
    <row r="1008" spans="1:52" ht="30" customHeight="1" x14ac:dyDescent="0.3">
      <c r="A1008" s="22" t="s">
        <v>1053</v>
      </c>
      <c r="B1008" s="22" t="s">
        <v>880</v>
      </c>
      <c r="C1008" s="22" t="s">
        <v>881</v>
      </c>
      <c r="D1008" s="23">
        <v>1.0999999999999999E-2</v>
      </c>
      <c r="E1008" s="25">
        <f>단가대비표!O157</f>
        <v>0</v>
      </c>
      <c r="F1008" s="28">
        <f>TRUNC(E1008*D1008,1)</f>
        <v>0</v>
      </c>
      <c r="G1008" s="25">
        <f>단가대비표!P157</f>
        <v>0</v>
      </c>
      <c r="H1008" s="28">
        <f>TRUNC(G1008*D1008,1)</f>
        <v>0</v>
      </c>
      <c r="I1008" s="25">
        <f>단가대비표!V157</f>
        <v>0</v>
      </c>
      <c r="J1008" s="28">
        <f>TRUNC(I1008*D1008,1)</f>
        <v>0</v>
      </c>
      <c r="K1008" s="25">
        <f>TRUNC(E1008+G1008+I1008,1)</f>
        <v>0</v>
      </c>
      <c r="L1008" s="28">
        <f>TRUNC(F1008+H1008+J1008,1)</f>
        <v>0</v>
      </c>
      <c r="M1008" s="22" t="s">
        <v>1120</v>
      </c>
      <c r="N1008" s="2" t="s">
        <v>630</v>
      </c>
      <c r="O1008" s="2" t="s">
        <v>1054</v>
      </c>
      <c r="P1008" s="2" t="s">
        <v>64</v>
      </c>
      <c r="Q1008" s="2" t="s">
        <v>64</v>
      </c>
      <c r="R1008" s="2" t="s">
        <v>63</v>
      </c>
      <c r="S1008" s="3"/>
      <c r="T1008" s="3"/>
      <c r="U1008" s="3"/>
      <c r="V1008" s="3"/>
      <c r="W1008" s="3"/>
      <c r="X1008" s="3"/>
      <c r="Y1008" s="3"/>
      <c r="Z1008" s="3"/>
      <c r="AA1008" s="3"/>
      <c r="AB1008" s="3"/>
      <c r="AC1008" s="3"/>
      <c r="AD1008" s="3"/>
      <c r="AE1008" s="3"/>
      <c r="AF1008" s="3"/>
      <c r="AG1008" s="3"/>
      <c r="AH1008" s="3"/>
      <c r="AI1008" s="3"/>
      <c r="AJ1008" s="3"/>
      <c r="AK1008" s="3"/>
      <c r="AL1008" s="3"/>
      <c r="AM1008" s="3"/>
      <c r="AN1008" s="3"/>
      <c r="AO1008" s="3"/>
      <c r="AP1008" s="3"/>
      <c r="AQ1008" s="3"/>
      <c r="AR1008" s="3"/>
      <c r="AS1008" s="3"/>
      <c r="AT1008" s="3"/>
      <c r="AU1008" s="3"/>
      <c r="AV1008" s="2" t="s">
        <v>52</v>
      </c>
      <c r="AW1008" s="2" t="s">
        <v>2442</v>
      </c>
      <c r="AX1008" s="2" t="s">
        <v>52</v>
      </c>
      <c r="AY1008" s="2" t="s">
        <v>52</v>
      </c>
      <c r="AZ1008" s="2" t="s">
        <v>52</v>
      </c>
    </row>
    <row r="1009" spans="1:52" ht="30" customHeight="1" x14ac:dyDescent="0.3">
      <c r="A1009" s="22" t="s">
        <v>885</v>
      </c>
      <c r="B1009" s="22" t="s">
        <v>52</v>
      </c>
      <c r="C1009" s="22" t="s">
        <v>52</v>
      </c>
      <c r="D1009" s="23"/>
      <c r="E1009" s="25"/>
      <c r="F1009" s="28">
        <f>TRUNC(SUMIF(N1007:N1008, N1006, F1007:F1008),0)</f>
        <v>0</v>
      </c>
      <c r="G1009" s="25"/>
      <c r="H1009" s="28">
        <f>TRUNC(SUMIF(N1007:N1008, N1006, H1007:H1008),0)</f>
        <v>0</v>
      </c>
      <c r="I1009" s="25"/>
      <c r="J1009" s="28">
        <f>TRUNC(SUMIF(N1007:N1008, N1006, J1007:J1008),0)</f>
        <v>0</v>
      </c>
      <c r="K1009" s="25"/>
      <c r="L1009" s="28">
        <f>F1009+H1009+J1009</f>
        <v>0</v>
      </c>
      <c r="M1009" s="22" t="s">
        <v>52</v>
      </c>
      <c r="N1009" s="2" t="s">
        <v>92</v>
      </c>
      <c r="O1009" s="2" t="s">
        <v>92</v>
      </c>
      <c r="P1009" s="2" t="s">
        <v>52</v>
      </c>
      <c r="Q1009" s="2" t="s">
        <v>52</v>
      </c>
      <c r="R1009" s="2" t="s">
        <v>52</v>
      </c>
      <c r="S1009" s="3"/>
      <c r="T1009" s="3"/>
      <c r="U1009" s="3"/>
      <c r="V1009" s="3"/>
      <c r="W1009" s="3"/>
      <c r="X1009" s="3"/>
      <c r="Y1009" s="3"/>
      <c r="Z1009" s="3"/>
      <c r="AA1009" s="3"/>
      <c r="AB1009" s="3"/>
      <c r="AC1009" s="3"/>
      <c r="AD1009" s="3"/>
      <c r="AE1009" s="3"/>
      <c r="AF1009" s="3"/>
      <c r="AG1009" s="3"/>
      <c r="AH1009" s="3"/>
      <c r="AI1009" s="3"/>
      <c r="AJ1009" s="3"/>
      <c r="AK1009" s="3"/>
      <c r="AL1009" s="3"/>
      <c r="AM1009" s="3"/>
      <c r="AN1009" s="3"/>
      <c r="AO1009" s="3"/>
      <c r="AP1009" s="3"/>
      <c r="AQ1009" s="3"/>
      <c r="AR1009" s="3"/>
      <c r="AS1009" s="3"/>
      <c r="AT1009" s="3"/>
      <c r="AU1009" s="3"/>
      <c r="AV1009" s="2" t="s">
        <v>52</v>
      </c>
      <c r="AW1009" s="2" t="s">
        <v>52</v>
      </c>
      <c r="AX1009" s="2" t="s">
        <v>52</v>
      </c>
      <c r="AY1009" s="2" t="s">
        <v>52</v>
      </c>
      <c r="AZ1009" s="2" t="s">
        <v>52</v>
      </c>
    </row>
    <row r="1010" spans="1:52" ht="30" customHeight="1" x14ac:dyDescent="0.3">
      <c r="A1010" s="23"/>
      <c r="B1010" s="23"/>
      <c r="C1010" s="23"/>
      <c r="D1010" s="23"/>
      <c r="E1010" s="25"/>
      <c r="F1010" s="28"/>
      <c r="G1010" s="25"/>
      <c r="H1010" s="28"/>
      <c r="I1010" s="25"/>
      <c r="J1010" s="28"/>
      <c r="K1010" s="25"/>
      <c r="L1010" s="28"/>
      <c r="M1010" s="23"/>
    </row>
    <row r="1011" spans="1:52" ht="30" customHeight="1" x14ac:dyDescent="0.3">
      <c r="A1011" s="19" t="s">
        <v>2443</v>
      </c>
      <c r="B1011" s="20"/>
      <c r="C1011" s="20"/>
      <c r="D1011" s="20"/>
      <c r="E1011" s="24"/>
      <c r="F1011" s="27"/>
      <c r="G1011" s="24"/>
      <c r="H1011" s="27"/>
      <c r="I1011" s="24"/>
      <c r="J1011" s="27"/>
      <c r="K1011" s="24"/>
      <c r="L1011" s="27"/>
      <c r="M1011" s="21"/>
      <c r="N1011" s="1" t="s">
        <v>634</v>
      </c>
    </row>
    <row r="1012" spans="1:52" ht="30" customHeight="1" x14ac:dyDescent="0.3">
      <c r="A1012" s="22" t="s">
        <v>1484</v>
      </c>
      <c r="B1012" s="22" t="s">
        <v>880</v>
      </c>
      <c r="C1012" s="22" t="s">
        <v>881</v>
      </c>
      <c r="D1012" s="23">
        <v>1.7999999999999999E-2</v>
      </c>
      <c r="E1012" s="25">
        <f>단가대비표!O174</f>
        <v>0</v>
      </c>
      <c r="F1012" s="28">
        <f>TRUNC(E1012*D1012,1)</f>
        <v>0</v>
      </c>
      <c r="G1012" s="25">
        <f>단가대비표!P174</f>
        <v>0</v>
      </c>
      <c r="H1012" s="28">
        <f>TRUNC(G1012*D1012,1)</f>
        <v>0</v>
      </c>
      <c r="I1012" s="25">
        <f>단가대비표!V174</f>
        <v>0</v>
      </c>
      <c r="J1012" s="28">
        <f>TRUNC(I1012*D1012,1)</f>
        <v>0</v>
      </c>
      <c r="K1012" s="25">
        <f t="shared" ref="K1012:L1014" si="157">TRUNC(E1012+G1012+I1012,1)</f>
        <v>0</v>
      </c>
      <c r="L1012" s="28">
        <f t="shared" si="157"/>
        <v>0</v>
      </c>
      <c r="M1012" s="22" t="s">
        <v>1485</v>
      </c>
      <c r="N1012" s="2" t="s">
        <v>634</v>
      </c>
      <c r="O1012" s="2" t="s">
        <v>1486</v>
      </c>
      <c r="P1012" s="2" t="s">
        <v>64</v>
      </c>
      <c r="Q1012" s="2" t="s">
        <v>64</v>
      </c>
      <c r="R1012" s="2" t="s">
        <v>63</v>
      </c>
      <c r="S1012" s="3"/>
      <c r="T1012" s="3"/>
      <c r="U1012" s="3"/>
      <c r="V1012" s="3">
        <v>1</v>
      </c>
      <c r="W1012" s="3"/>
      <c r="X1012" s="3"/>
      <c r="Y1012" s="3"/>
      <c r="Z1012" s="3"/>
      <c r="AA1012" s="3"/>
      <c r="AB1012" s="3"/>
      <c r="AC1012" s="3"/>
      <c r="AD1012" s="3"/>
      <c r="AE1012" s="3"/>
      <c r="AF1012" s="3"/>
      <c r="AG1012" s="3"/>
      <c r="AH1012" s="3"/>
      <c r="AI1012" s="3"/>
      <c r="AJ1012" s="3"/>
      <c r="AK1012" s="3"/>
      <c r="AL1012" s="3"/>
      <c r="AM1012" s="3"/>
      <c r="AN1012" s="3"/>
      <c r="AO1012" s="3"/>
      <c r="AP1012" s="3"/>
      <c r="AQ1012" s="3"/>
      <c r="AR1012" s="3"/>
      <c r="AS1012" s="3"/>
      <c r="AT1012" s="3"/>
      <c r="AU1012" s="3"/>
      <c r="AV1012" s="2" t="s">
        <v>52</v>
      </c>
      <c r="AW1012" s="2" t="s">
        <v>2445</v>
      </c>
      <c r="AX1012" s="2" t="s">
        <v>52</v>
      </c>
      <c r="AY1012" s="2" t="s">
        <v>52</v>
      </c>
      <c r="AZ1012" s="2" t="s">
        <v>52</v>
      </c>
    </row>
    <row r="1013" spans="1:52" ht="30" customHeight="1" x14ac:dyDescent="0.3">
      <c r="A1013" s="22" t="s">
        <v>1053</v>
      </c>
      <c r="B1013" s="22" t="s">
        <v>880</v>
      </c>
      <c r="C1013" s="22" t="s">
        <v>881</v>
      </c>
      <c r="D1013" s="23">
        <v>1.2E-2</v>
      </c>
      <c r="E1013" s="25">
        <f>단가대비표!O157</f>
        <v>0</v>
      </c>
      <c r="F1013" s="28">
        <f>TRUNC(E1013*D1013,1)</f>
        <v>0</v>
      </c>
      <c r="G1013" s="25">
        <f>단가대비표!P157</f>
        <v>0</v>
      </c>
      <c r="H1013" s="28">
        <f>TRUNC(G1013*D1013,1)</f>
        <v>0</v>
      </c>
      <c r="I1013" s="25">
        <f>단가대비표!V157</f>
        <v>0</v>
      </c>
      <c r="J1013" s="28">
        <f>TRUNC(I1013*D1013,1)</f>
        <v>0</v>
      </c>
      <c r="K1013" s="25">
        <f t="shared" si="157"/>
        <v>0</v>
      </c>
      <c r="L1013" s="28">
        <f t="shared" si="157"/>
        <v>0</v>
      </c>
      <c r="M1013" s="22" t="s">
        <v>1120</v>
      </c>
      <c r="N1013" s="2" t="s">
        <v>634</v>
      </c>
      <c r="O1013" s="2" t="s">
        <v>1054</v>
      </c>
      <c r="P1013" s="2" t="s">
        <v>64</v>
      </c>
      <c r="Q1013" s="2" t="s">
        <v>64</v>
      </c>
      <c r="R1013" s="2" t="s">
        <v>63</v>
      </c>
      <c r="S1013" s="3"/>
      <c r="T1013" s="3"/>
      <c r="U1013" s="3"/>
      <c r="V1013" s="3">
        <v>1</v>
      </c>
      <c r="W1013" s="3"/>
      <c r="X1013" s="3"/>
      <c r="Y1013" s="3"/>
      <c r="Z1013" s="3"/>
      <c r="AA1013" s="3"/>
      <c r="AB1013" s="3"/>
      <c r="AC1013" s="3"/>
      <c r="AD1013" s="3"/>
      <c r="AE1013" s="3"/>
      <c r="AF1013" s="3"/>
      <c r="AG1013" s="3"/>
      <c r="AH1013" s="3"/>
      <c r="AI1013" s="3"/>
      <c r="AJ1013" s="3"/>
      <c r="AK1013" s="3"/>
      <c r="AL1013" s="3"/>
      <c r="AM1013" s="3"/>
      <c r="AN1013" s="3"/>
      <c r="AO1013" s="3"/>
      <c r="AP1013" s="3"/>
      <c r="AQ1013" s="3"/>
      <c r="AR1013" s="3"/>
      <c r="AS1013" s="3"/>
      <c r="AT1013" s="3"/>
      <c r="AU1013" s="3"/>
      <c r="AV1013" s="2" t="s">
        <v>52</v>
      </c>
      <c r="AW1013" s="2" t="s">
        <v>2446</v>
      </c>
      <c r="AX1013" s="2" t="s">
        <v>52</v>
      </c>
      <c r="AY1013" s="2" t="s">
        <v>52</v>
      </c>
      <c r="AZ1013" s="2" t="s">
        <v>52</v>
      </c>
    </row>
    <row r="1014" spans="1:52" ht="30" customHeight="1" x14ac:dyDescent="0.3">
      <c r="A1014" s="22" t="s">
        <v>1056</v>
      </c>
      <c r="B1014" s="22" t="s">
        <v>1267</v>
      </c>
      <c r="C1014" s="22" t="s">
        <v>458</v>
      </c>
      <c r="D1014" s="23">
        <v>1</v>
      </c>
      <c r="E1014" s="25">
        <v>0</v>
      </c>
      <c r="F1014" s="28">
        <f>TRUNC(E1014*D1014,1)</f>
        <v>0</v>
      </c>
      <c r="G1014" s="25">
        <v>0</v>
      </c>
      <c r="H1014" s="28">
        <f>TRUNC(G1014*D1014,1)</f>
        <v>0</v>
      </c>
      <c r="I1014" s="25">
        <f>TRUNC(SUMIF(V1012:V1014, RIGHTB(O1014, 1), H1012:H1014)*U1014, 2)</f>
        <v>0</v>
      </c>
      <c r="J1014" s="28">
        <f>TRUNC(I1014*D1014,1)</f>
        <v>0</v>
      </c>
      <c r="K1014" s="25">
        <f t="shared" si="157"/>
        <v>0</v>
      </c>
      <c r="L1014" s="28">
        <f t="shared" si="157"/>
        <v>0</v>
      </c>
      <c r="M1014" s="22" t="s">
        <v>52</v>
      </c>
      <c r="N1014" s="2" t="s">
        <v>634</v>
      </c>
      <c r="O1014" s="2" t="s">
        <v>877</v>
      </c>
      <c r="P1014" s="2" t="s">
        <v>64</v>
      </c>
      <c r="Q1014" s="2" t="s">
        <v>64</v>
      </c>
      <c r="R1014" s="2" t="s">
        <v>64</v>
      </c>
      <c r="S1014" s="3">
        <v>1</v>
      </c>
      <c r="T1014" s="3">
        <v>2</v>
      </c>
      <c r="U1014" s="3">
        <v>0.02</v>
      </c>
      <c r="V1014" s="3"/>
      <c r="W1014" s="3"/>
      <c r="X1014" s="3"/>
      <c r="Y1014" s="3"/>
      <c r="Z1014" s="3"/>
      <c r="AA1014" s="3"/>
      <c r="AB1014" s="3"/>
      <c r="AC1014" s="3"/>
      <c r="AD1014" s="3"/>
      <c r="AE1014" s="3"/>
      <c r="AF1014" s="3"/>
      <c r="AG1014" s="3"/>
      <c r="AH1014" s="3"/>
      <c r="AI1014" s="3"/>
      <c r="AJ1014" s="3"/>
      <c r="AK1014" s="3"/>
      <c r="AL1014" s="3"/>
      <c r="AM1014" s="3"/>
      <c r="AN1014" s="3"/>
      <c r="AO1014" s="3"/>
      <c r="AP1014" s="3"/>
      <c r="AQ1014" s="3"/>
      <c r="AR1014" s="3"/>
      <c r="AS1014" s="3"/>
      <c r="AT1014" s="3"/>
      <c r="AU1014" s="3"/>
      <c r="AV1014" s="2" t="s">
        <v>52</v>
      </c>
      <c r="AW1014" s="2" t="s">
        <v>2447</v>
      </c>
      <c r="AX1014" s="2" t="s">
        <v>52</v>
      </c>
      <c r="AY1014" s="2" t="s">
        <v>52</v>
      </c>
      <c r="AZ1014" s="2" t="s">
        <v>52</v>
      </c>
    </row>
    <row r="1015" spans="1:52" ht="30" customHeight="1" x14ac:dyDescent="0.3">
      <c r="A1015" s="22" t="s">
        <v>885</v>
      </c>
      <c r="B1015" s="22" t="s">
        <v>52</v>
      </c>
      <c r="C1015" s="22" t="s">
        <v>52</v>
      </c>
      <c r="D1015" s="23"/>
      <c r="E1015" s="25"/>
      <c r="F1015" s="28">
        <f>TRUNC(SUMIF(N1012:N1014, N1011, F1012:F1014),0)</f>
        <v>0</v>
      </c>
      <c r="G1015" s="25"/>
      <c r="H1015" s="28">
        <f>TRUNC(SUMIF(N1012:N1014, N1011, H1012:H1014),0)</f>
        <v>0</v>
      </c>
      <c r="I1015" s="25"/>
      <c r="J1015" s="28">
        <f>TRUNC(SUMIF(N1012:N1014, N1011, J1012:J1014),0)</f>
        <v>0</v>
      </c>
      <c r="K1015" s="25"/>
      <c r="L1015" s="28">
        <f>F1015+H1015+J1015</f>
        <v>0</v>
      </c>
      <c r="M1015" s="22" t="s">
        <v>52</v>
      </c>
      <c r="N1015" s="2" t="s">
        <v>92</v>
      </c>
      <c r="O1015" s="2" t="s">
        <v>92</v>
      </c>
      <c r="P1015" s="2" t="s">
        <v>52</v>
      </c>
      <c r="Q1015" s="2" t="s">
        <v>52</v>
      </c>
      <c r="R1015" s="2" t="s">
        <v>52</v>
      </c>
      <c r="S1015" s="3"/>
      <c r="T1015" s="3"/>
      <c r="U1015" s="3"/>
      <c r="V1015" s="3"/>
      <c r="W1015" s="3"/>
      <c r="X1015" s="3"/>
      <c r="Y1015" s="3"/>
      <c r="Z1015" s="3"/>
      <c r="AA1015" s="3"/>
      <c r="AB1015" s="3"/>
      <c r="AC1015" s="3"/>
      <c r="AD1015" s="3"/>
      <c r="AE1015" s="3"/>
      <c r="AF1015" s="3"/>
      <c r="AG1015" s="3"/>
      <c r="AH1015" s="3"/>
      <c r="AI1015" s="3"/>
      <c r="AJ1015" s="3"/>
      <c r="AK1015" s="3"/>
      <c r="AL1015" s="3"/>
      <c r="AM1015" s="3"/>
      <c r="AN1015" s="3"/>
      <c r="AO1015" s="3"/>
      <c r="AP1015" s="3"/>
      <c r="AQ1015" s="3"/>
      <c r="AR1015" s="3"/>
      <c r="AS1015" s="3"/>
      <c r="AT1015" s="3"/>
      <c r="AU1015" s="3"/>
      <c r="AV1015" s="2" t="s">
        <v>52</v>
      </c>
      <c r="AW1015" s="2" t="s">
        <v>52</v>
      </c>
      <c r="AX1015" s="2" t="s">
        <v>52</v>
      </c>
      <c r="AY1015" s="2" t="s">
        <v>52</v>
      </c>
      <c r="AZ1015" s="2" t="s">
        <v>52</v>
      </c>
    </row>
    <row r="1016" spans="1:52" ht="30" customHeight="1" x14ac:dyDescent="0.3">
      <c r="A1016" s="23"/>
      <c r="B1016" s="23"/>
      <c r="C1016" s="23"/>
      <c r="D1016" s="23"/>
      <c r="E1016" s="25"/>
      <c r="F1016" s="28"/>
      <c r="G1016" s="25"/>
      <c r="H1016" s="28"/>
      <c r="I1016" s="25"/>
      <c r="J1016" s="28"/>
      <c r="K1016" s="25"/>
      <c r="L1016" s="28"/>
      <c r="M1016" s="23"/>
    </row>
    <row r="1017" spans="1:52" ht="30" customHeight="1" x14ac:dyDescent="0.3">
      <c r="A1017" s="19" t="s">
        <v>2448</v>
      </c>
      <c r="B1017" s="20"/>
      <c r="C1017" s="20"/>
      <c r="D1017" s="20"/>
      <c r="E1017" s="24"/>
      <c r="F1017" s="27"/>
      <c r="G1017" s="24"/>
      <c r="H1017" s="27"/>
      <c r="I1017" s="24"/>
      <c r="J1017" s="27"/>
      <c r="K1017" s="24"/>
      <c r="L1017" s="27"/>
      <c r="M1017" s="21"/>
      <c r="N1017" s="1" t="s">
        <v>638</v>
      </c>
    </row>
    <row r="1018" spans="1:52" ht="30" customHeight="1" x14ac:dyDescent="0.3">
      <c r="A1018" s="22" t="s">
        <v>1484</v>
      </c>
      <c r="B1018" s="22" t="s">
        <v>880</v>
      </c>
      <c r="C1018" s="22" t="s">
        <v>881</v>
      </c>
      <c r="D1018" s="23">
        <v>1.6E-2</v>
      </c>
      <c r="E1018" s="25">
        <f>단가대비표!O174</f>
        <v>0</v>
      </c>
      <c r="F1018" s="28">
        <f>TRUNC(E1018*D1018,1)</f>
        <v>0</v>
      </c>
      <c r="G1018" s="25">
        <f>단가대비표!P174</f>
        <v>0</v>
      </c>
      <c r="H1018" s="28">
        <f>TRUNC(G1018*D1018,1)</f>
        <v>0</v>
      </c>
      <c r="I1018" s="25">
        <f>단가대비표!V174</f>
        <v>0</v>
      </c>
      <c r="J1018" s="28">
        <f>TRUNC(I1018*D1018,1)</f>
        <v>0</v>
      </c>
      <c r="K1018" s="25">
        <f t="shared" ref="K1018:L1020" si="158">TRUNC(E1018+G1018+I1018,1)</f>
        <v>0</v>
      </c>
      <c r="L1018" s="28">
        <f t="shared" si="158"/>
        <v>0</v>
      </c>
      <c r="M1018" s="22" t="s">
        <v>1485</v>
      </c>
      <c r="N1018" s="2" t="s">
        <v>638</v>
      </c>
      <c r="O1018" s="2" t="s">
        <v>1486</v>
      </c>
      <c r="P1018" s="2" t="s">
        <v>64</v>
      </c>
      <c r="Q1018" s="2" t="s">
        <v>64</v>
      </c>
      <c r="R1018" s="2" t="s">
        <v>63</v>
      </c>
      <c r="S1018" s="3"/>
      <c r="T1018" s="3"/>
      <c r="U1018" s="3"/>
      <c r="V1018" s="3">
        <v>1</v>
      </c>
      <c r="W1018" s="3"/>
      <c r="X1018" s="3"/>
      <c r="Y1018" s="3"/>
      <c r="Z1018" s="3"/>
      <c r="AA1018" s="3"/>
      <c r="AB1018" s="3"/>
      <c r="AC1018" s="3"/>
      <c r="AD1018" s="3"/>
      <c r="AE1018" s="3"/>
      <c r="AF1018" s="3"/>
      <c r="AG1018" s="3"/>
      <c r="AH1018" s="3"/>
      <c r="AI1018" s="3"/>
      <c r="AJ1018" s="3"/>
      <c r="AK1018" s="3"/>
      <c r="AL1018" s="3"/>
      <c r="AM1018" s="3"/>
      <c r="AN1018" s="3"/>
      <c r="AO1018" s="3"/>
      <c r="AP1018" s="3"/>
      <c r="AQ1018" s="3"/>
      <c r="AR1018" s="3"/>
      <c r="AS1018" s="3"/>
      <c r="AT1018" s="3"/>
      <c r="AU1018" s="3"/>
      <c r="AV1018" s="2" t="s">
        <v>52</v>
      </c>
      <c r="AW1018" s="2" t="s">
        <v>2450</v>
      </c>
      <c r="AX1018" s="2" t="s">
        <v>52</v>
      </c>
      <c r="AY1018" s="2" t="s">
        <v>52</v>
      </c>
      <c r="AZ1018" s="2" t="s">
        <v>52</v>
      </c>
    </row>
    <row r="1019" spans="1:52" ht="30" customHeight="1" x14ac:dyDescent="0.3">
      <c r="A1019" s="22" t="s">
        <v>1053</v>
      </c>
      <c r="B1019" s="22" t="s">
        <v>880</v>
      </c>
      <c r="C1019" s="22" t="s">
        <v>881</v>
      </c>
      <c r="D1019" s="23">
        <v>1.0999999999999999E-2</v>
      </c>
      <c r="E1019" s="25">
        <f>단가대비표!O157</f>
        <v>0</v>
      </c>
      <c r="F1019" s="28">
        <f>TRUNC(E1019*D1019,1)</f>
        <v>0</v>
      </c>
      <c r="G1019" s="25">
        <f>단가대비표!P157</f>
        <v>0</v>
      </c>
      <c r="H1019" s="28">
        <f>TRUNC(G1019*D1019,1)</f>
        <v>0</v>
      </c>
      <c r="I1019" s="25">
        <f>단가대비표!V157</f>
        <v>0</v>
      </c>
      <c r="J1019" s="28">
        <f>TRUNC(I1019*D1019,1)</f>
        <v>0</v>
      </c>
      <c r="K1019" s="25">
        <f t="shared" si="158"/>
        <v>0</v>
      </c>
      <c r="L1019" s="28">
        <f t="shared" si="158"/>
        <v>0</v>
      </c>
      <c r="M1019" s="22" t="s">
        <v>1120</v>
      </c>
      <c r="N1019" s="2" t="s">
        <v>638</v>
      </c>
      <c r="O1019" s="2" t="s">
        <v>1054</v>
      </c>
      <c r="P1019" s="2" t="s">
        <v>64</v>
      </c>
      <c r="Q1019" s="2" t="s">
        <v>64</v>
      </c>
      <c r="R1019" s="2" t="s">
        <v>63</v>
      </c>
      <c r="S1019" s="3"/>
      <c r="T1019" s="3"/>
      <c r="U1019" s="3"/>
      <c r="V1019" s="3">
        <v>1</v>
      </c>
      <c r="W1019" s="3"/>
      <c r="X1019" s="3"/>
      <c r="Y1019" s="3"/>
      <c r="Z1019" s="3"/>
      <c r="AA1019" s="3"/>
      <c r="AB1019" s="3"/>
      <c r="AC1019" s="3"/>
      <c r="AD1019" s="3"/>
      <c r="AE1019" s="3"/>
      <c r="AF1019" s="3"/>
      <c r="AG1019" s="3"/>
      <c r="AH1019" s="3"/>
      <c r="AI1019" s="3"/>
      <c r="AJ1019" s="3"/>
      <c r="AK1019" s="3"/>
      <c r="AL1019" s="3"/>
      <c r="AM1019" s="3"/>
      <c r="AN1019" s="3"/>
      <c r="AO1019" s="3"/>
      <c r="AP1019" s="3"/>
      <c r="AQ1019" s="3"/>
      <c r="AR1019" s="3"/>
      <c r="AS1019" s="3"/>
      <c r="AT1019" s="3"/>
      <c r="AU1019" s="3"/>
      <c r="AV1019" s="2" t="s">
        <v>52</v>
      </c>
      <c r="AW1019" s="2" t="s">
        <v>2451</v>
      </c>
      <c r="AX1019" s="2" t="s">
        <v>52</v>
      </c>
      <c r="AY1019" s="2" t="s">
        <v>52</v>
      </c>
      <c r="AZ1019" s="2" t="s">
        <v>52</v>
      </c>
    </row>
    <row r="1020" spans="1:52" ht="30" customHeight="1" x14ac:dyDescent="0.3">
      <c r="A1020" s="22" t="s">
        <v>1056</v>
      </c>
      <c r="B1020" s="22" t="s">
        <v>1267</v>
      </c>
      <c r="C1020" s="22" t="s">
        <v>458</v>
      </c>
      <c r="D1020" s="23">
        <v>1</v>
      </c>
      <c r="E1020" s="25">
        <v>0</v>
      </c>
      <c r="F1020" s="28">
        <f>TRUNC(E1020*D1020,1)</f>
        <v>0</v>
      </c>
      <c r="G1020" s="25">
        <v>0</v>
      </c>
      <c r="H1020" s="28">
        <f>TRUNC(G1020*D1020,1)</f>
        <v>0</v>
      </c>
      <c r="I1020" s="25">
        <f>TRUNC(SUMIF(V1018:V1020, RIGHTB(O1020, 1), H1018:H1020)*U1020, 2)</f>
        <v>0</v>
      </c>
      <c r="J1020" s="28">
        <f>TRUNC(I1020*D1020,1)</f>
        <v>0</v>
      </c>
      <c r="K1020" s="25">
        <f t="shared" si="158"/>
        <v>0</v>
      </c>
      <c r="L1020" s="28">
        <f t="shared" si="158"/>
        <v>0</v>
      </c>
      <c r="M1020" s="22" t="s">
        <v>52</v>
      </c>
      <c r="N1020" s="2" t="s">
        <v>638</v>
      </c>
      <c r="O1020" s="2" t="s">
        <v>877</v>
      </c>
      <c r="P1020" s="2" t="s">
        <v>64</v>
      </c>
      <c r="Q1020" s="2" t="s">
        <v>64</v>
      </c>
      <c r="R1020" s="2" t="s">
        <v>64</v>
      </c>
      <c r="S1020" s="3">
        <v>1</v>
      </c>
      <c r="T1020" s="3">
        <v>2</v>
      </c>
      <c r="U1020" s="3">
        <v>0.02</v>
      </c>
      <c r="V1020" s="3"/>
      <c r="W1020" s="3"/>
      <c r="X1020" s="3"/>
      <c r="Y1020" s="3"/>
      <c r="Z1020" s="3"/>
      <c r="AA1020" s="3"/>
      <c r="AB1020" s="3"/>
      <c r="AC1020" s="3"/>
      <c r="AD1020" s="3"/>
      <c r="AE1020" s="3"/>
      <c r="AF1020" s="3"/>
      <c r="AG1020" s="3"/>
      <c r="AH1020" s="3"/>
      <c r="AI1020" s="3"/>
      <c r="AJ1020" s="3"/>
      <c r="AK1020" s="3"/>
      <c r="AL1020" s="3"/>
      <c r="AM1020" s="3"/>
      <c r="AN1020" s="3"/>
      <c r="AO1020" s="3"/>
      <c r="AP1020" s="3"/>
      <c r="AQ1020" s="3"/>
      <c r="AR1020" s="3"/>
      <c r="AS1020" s="3"/>
      <c r="AT1020" s="3"/>
      <c r="AU1020" s="3"/>
      <c r="AV1020" s="2" t="s">
        <v>52</v>
      </c>
      <c r="AW1020" s="2" t="s">
        <v>2452</v>
      </c>
      <c r="AX1020" s="2" t="s">
        <v>52</v>
      </c>
      <c r="AY1020" s="2" t="s">
        <v>52</v>
      </c>
      <c r="AZ1020" s="2" t="s">
        <v>52</v>
      </c>
    </row>
    <row r="1021" spans="1:52" ht="30" customHeight="1" x14ac:dyDescent="0.3">
      <c r="A1021" s="22" t="s">
        <v>885</v>
      </c>
      <c r="B1021" s="22" t="s">
        <v>52</v>
      </c>
      <c r="C1021" s="22" t="s">
        <v>52</v>
      </c>
      <c r="D1021" s="23"/>
      <c r="E1021" s="25"/>
      <c r="F1021" s="28">
        <f>TRUNC(SUMIF(N1018:N1020, N1017, F1018:F1020),0)</f>
        <v>0</v>
      </c>
      <c r="G1021" s="25"/>
      <c r="H1021" s="28">
        <f>TRUNC(SUMIF(N1018:N1020, N1017, H1018:H1020),0)</f>
        <v>0</v>
      </c>
      <c r="I1021" s="25"/>
      <c r="J1021" s="28">
        <f>TRUNC(SUMIF(N1018:N1020, N1017, J1018:J1020),0)</f>
        <v>0</v>
      </c>
      <c r="K1021" s="25"/>
      <c r="L1021" s="28">
        <f>F1021+H1021+J1021</f>
        <v>0</v>
      </c>
      <c r="M1021" s="22" t="s">
        <v>52</v>
      </c>
      <c r="N1021" s="2" t="s">
        <v>92</v>
      </c>
      <c r="O1021" s="2" t="s">
        <v>92</v>
      </c>
      <c r="P1021" s="2" t="s">
        <v>52</v>
      </c>
      <c r="Q1021" s="2" t="s">
        <v>52</v>
      </c>
      <c r="R1021" s="2" t="s">
        <v>52</v>
      </c>
      <c r="S1021" s="3"/>
      <c r="T1021" s="3"/>
      <c r="U1021" s="3"/>
      <c r="V1021" s="3"/>
      <c r="W1021" s="3"/>
      <c r="X1021" s="3"/>
      <c r="Y1021" s="3"/>
      <c r="Z1021" s="3"/>
      <c r="AA1021" s="3"/>
      <c r="AB1021" s="3"/>
      <c r="AC1021" s="3"/>
      <c r="AD1021" s="3"/>
      <c r="AE1021" s="3"/>
      <c r="AF1021" s="3"/>
      <c r="AG1021" s="3"/>
      <c r="AH1021" s="3"/>
      <c r="AI1021" s="3"/>
      <c r="AJ1021" s="3"/>
      <c r="AK1021" s="3"/>
      <c r="AL1021" s="3"/>
      <c r="AM1021" s="3"/>
      <c r="AN1021" s="3"/>
      <c r="AO1021" s="3"/>
      <c r="AP1021" s="3"/>
      <c r="AQ1021" s="3"/>
      <c r="AR1021" s="3"/>
      <c r="AS1021" s="3"/>
      <c r="AT1021" s="3"/>
      <c r="AU1021" s="3"/>
      <c r="AV1021" s="2" t="s">
        <v>52</v>
      </c>
      <c r="AW1021" s="2" t="s">
        <v>52</v>
      </c>
      <c r="AX1021" s="2" t="s">
        <v>52</v>
      </c>
      <c r="AY1021" s="2" t="s">
        <v>52</v>
      </c>
      <c r="AZ1021" s="2" t="s">
        <v>52</v>
      </c>
    </row>
    <row r="1022" spans="1:52" ht="30" customHeight="1" x14ac:dyDescent="0.3">
      <c r="A1022" s="23"/>
      <c r="B1022" s="23"/>
      <c r="C1022" s="23"/>
      <c r="D1022" s="23"/>
      <c r="E1022" s="25"/>
      <c r="F1022" s="28"/>
      <c r="G1022" s="25"/>
      <c r="H1022" s="28"/>
      <c r="I1022" s="25"/>
      <c r="J1022" s="28"/>
      <c r="K1022" s="25"/>
      <c r="L1022" s="28"/>
      <c r="M1022" s="23"/>
    </row>
    <row r="1023" spans="1:52" ht="30" customHeight="1" x14ac:dyDescent="0.3">
      <c r="A1023" s="19" t="s">
        <v>2453</v>
      </c>
      <c r="B1023" s="20"/>
      <c r="C1023" s="20"/>
      <c r="D1023" s="20"/>
      <c r="E1023" s="24"/>
      <c r="F1023" s="27"/>
      <c r="G1023" s="24"/>
      <c r="H1023" s="27"/>
      <c r="I1023" s="24"/>
      <c r="J1023" s="27"/>
      <c r="K1023" s="24"/>
      <c r="L1023" s="27"/>
      <c r="M1023" s="21"/>
      <c r="N1023" s="1" t="s">
        <v>642</v>
      </c>
    </row>
    <row r="1024" spans="1:52" ht="30" customHeight="1" x14ac:dyDescent="0.3">
      <c r="A1024" s="22" t="s">
        <v>1484</v>
      </c>
      <c r="B1024" s="22" t="s">
        <v>880</v>
      </c>
      <c r="C1024" s="22" t="s">
        <v>881</v>
      </c>
      <c r="D1024" s="23">
        <v>1.4E-2</v>
      </c>
      <c r="E1024" s="25">
        <f>단가대비표!O174</f>
        <v>0</v>
      </c>
      <c r="F1024" s="28">
        <f>TRUNC(E1024*D1024,1)</f>
        <v>0</v>
      </c>
      <c r="G1024" s="25">
        <f>단가대비표!P174</f>
        <v>0</v>
      </c>
      <c r="H1024" s="28">
        <f>TRUNC(G1024*D1024,1)</f>
        <v>0</v>
      </c>
      <c r="I1024" s="25">
        <f>단가대비표!V174</f>
        <v>0</v>
      </c>
      <c r="J1024" s="28">
        <f>TRUNC(I1024*D1024,1)</f>
        <v>0</v>
      </c>
      <c r="K1024" s="25">
        <f t="shared" ref="K1024:L1026" si="159">TRUNC(E1024+G1024+I1024,1)</f>
        <v>0</v>
      </c>
      <c r="L1024" s="28">
        <f t="shared" si="159"/>
        <v>0</v>
      </c>
      <c r="M1024" s="22" t="s">
        <v>1485</v>
      </c>
      <c r="N1024" s="2" t="s">
        <v>642</v>
      </c>
      <c r="O1024" s="2" t="s">
        <v>1486</v>
      </c>
      <c r="P1024" s="2" t="s">
        <v>64</v>
      </c>
      <c r="Q1024" s="2" t="s">
        <v>64</v>
      </c>
      <c r="R1024" s="2" t="s">
        <v>63</v>
      </c>
      <c r="S1024" s="3"/>
      <c r="T1024" s="3"/>
      <c r="U1024" s="3"/>
      <c r="V1024" s="3">
        <v>1</v>
      </c>
      <c r="W1024" s="3"/>
      <c r="X1024" s="3"/>
      <c r="Y1024" s="3"/>
      <c r="Z1024" s="3"/>
      <c r="AA1024" s="3"/>
      <c r="AB1024" s="3"/>
      <c r="AC1024" s="3"/>
      <c r="AD1024" s="3"/>
      <c r="AE1024" s="3"/>
      <c r="AF1024" s="3"/>
      <c r="AG1024" s="3"/>
      <c r="AH1024" s="3"/>
      <c r="AI1024" s="3"/>
      <c r="AJ1024" s="3"/>
      <c r="AK1024" s="3"/>
      <c r="AL1024" s="3"/>
      <c r="AM1024" s="3"/>
      <c r="AN1024" s="3"/>
      <c r="AO1024" s="3"/>
      <c r="AP1024" s="3"/>
      <c r="AQ1024" s="3"/>
      <c r="AR1024" s="3"/>
      <c r="AS1024" s="3"/>
      <c r="AT1024" s="3"/>
      <c r="AU1024" s="3"/>
      <c r="AV1024" s="2" t="s">
        <v>52</v>
      </c>
      <c r="AW1024" s="2" t="s">
        <v>2455</v>
      </c>
      <c r="AX1024" s="2" t="s">
        <v>52</v>
      </c>
      <c r="AY1024" s="2" t="s">
        <v>52</v>
      </c>
      <c r="AZ1024" s="2" t="s">
        <v>52</v>
      </c>
    </row>
    <row r="1025" spans="1:52" ht="30" customHeight="1" x14ac:dyDescent="0.3">
      <c r="A1025" s="22" t="s">
        <v>1053</v>
      </c>
      <c r="B1025" s="22" t="s">
        <v>880</v>
      </c>
      <c r="C1025" s="22" t="s">
        <v>881</v>
      </c>
      <c r="D1025" s="23">
        <v>0.01</v>
      </c>
      <c r="E1025" s="25">
        <f>단가대비표!O157</f>
        <v>0</v>
      </c>
      <c r="F1025" s="28">
        <f>TRUNC(E1025*D1025,1)</f>
        <v>0</v>
      </c>
      <c r="G1025" s="25">
        <f>단가대비표!P157</f>
        <v>0</v>
      </c>
      <c r="H1025" s="28">
        <f>TRUNC(G1025*D1025,1)</f>
        <v>0</v>
      </c>
      <c r="I1025" s="25">
        <f>단가대비표!V157</f>
        <v>0</v>
      </c>
      <c r="J1025" s="28">
        <f>TRUNC(I1025*D1025,1)</f>
        <v>0</v>
      </c>
      <c r="K1025" s="25">
        <f t="shared" si="159"/>
        <v>0</v>
      </c>
      <c r="L1025" s="28">
        <f t="shared" si="159"/>
        <v>0</v>
      </c>
      <c r="M1025" s="22" t="s">
        <v>1120</v>
      </c>
      <c r="N1025" s="2" t="s">
        <v>642</v>
      </c>
      <c r="O1025" s="2" t="s">
        <v>1054</v>
      </c>
      <c r="P1025" s="2" t="s">
        <v>64</v>
      </c>
      <c r="Q1025" s="2" t="s">
        <v>64</v>
      </c>
      <c r="R1025" s="2" t="s">
        <v>63</v>
      </c>
      <c r="S1025" s="3"/>
      <c r="T1025" s="3"/>
      <c r="U1025" s="3"/>
      <c r="V1025" s="3">
        <v>1</v>
      </c>
      <c r="W1025" s="3"/>
      <c r="X1025" s="3"/>
      <c r="Y1025" s="3"/>
      <c r="Z1025" s="3"/>
      <c r="AA1025" s="3"/>
      <c r="AB1025" s="3"/>
      <c r="AC1025" s="3"/>
      <c r="AD1025" s="3"/>
      <c r="AE1025" s="3"/>
      <c r="AF1025" s="3"/>
      <c r="AG1025" s="3"/>
      <c r="AH1025" s="3"/>
      <c r="AI1025" s="3"/>
      <c r="AJ1025" s="3"/>
      <c r="AK1025" s="3"/>
      <c r="AL1025" s="3"/>
      <c r="AM1025" s="3"/>
      <c r="AN1025" s="3"/>
      <c r="AO1025" s="3"/>
      <c r="AP1025" s="3"/>
      <c r="AQ1025" s="3"/>
      <c r="AR1025" s="3"/>
      <c r="AS1025" s="3"/>
      <c r="AT1025" s="3"/>
      <c r="AU1025" s="3"/>
      <c r="AV1025" s="2" t="s">
        <v>52</v>
      </c>
      <c r="AW1025" s="2" t="s">
        <v>2456</v>
      </c>
      <c r="AX1025" s="2" t="s">
        <v>52</v>
      </c>
      <c r="AY1025" s="2" t="s">
        <v>52</v>
      </c>
      <c r="AZ1025" s="2" t="s">
        <v>52</v>
      </c>
    </row>
    <row r="1026" spans="1:52" ht="30" customHeight="1" x14ac:dyDescent="0.3">
      <c r="A1026" s="22" t="s">
        <v>1056</v>
      </c>
      <c r="B1026" s="22" t="s">
        <v>1267</v>
      </c>
      <c r="C1026" s="22" t="s">
        <v>458</v>
      </c>
      <c r="D1026" s="23">
        <v>1</v>
      </c>
      <c r="E1026" s="25">
        <v>0</v>
      </c>
      <c r="F1026" s="28">
        <f>TRUNC(E1026*D1026,1)</f>
        <v>0</v>
      </c>
      <c r="G1026" s="25">
        <v>0</v>
      </c>
      <c r="H1026" s="28">
        <f>TRUNC(G1026*D1026,1)</f>
        <v>0</v>
      </c>
      <c r="I1026" s="25">
        <f>TRUNC(SUMIF(V1024:V1026, RIGHTB(O1026, 1), H1024:H1026)*U1026, 2)</f>
        <v>0</v>
      </c>
      <c r="J1026" s="28">
        <f>TRUNC(I1026*D1026,1)</f>
        <v>0</v>
      </c>
      <c r="K1026" s="25">
        <f t="shared" si="159"/>
        <v>0</v>
      </c>
      <c r="L1026" s="28">
        <f t="shared" si="159"/>
        <v>0</v>
      </c>
      <c r="M1026" s="22" t="s">
        <v>52</v>
      </c>
      <c r="N1026" s="2" t="s">
        <v>642</v>
      </c>
      <c r="O1026" s="2" t="s">
        <v>877</v>
      </c>
      <c r="P1026" s="2" t="s">
        <v>64</v>
      </c>
      <c r="Q1026" s="2" t="s">
        <v>64</v>
      </c>
      <c r="R1026" s="2" t="s">
        <v>64</v>
      </c>
      <c r="S1026" s="3">
        <v>1</v>
      </c>
      <c r="T1026" s="3">
        <v>2</v>
      </c>
      <c r="U1026" s="3">
        <v>0.02</v>
      </c>
      <c r="V1026" s="3"/>
      <c r="W1026" s="3"/>
      <c r="X1026" s="3"/>
      <c r="Y1026" s="3"/>
      <c r="Z1026" s="3"/>
      <c r="AA1026" s="3"/>
      <c r="AB1026" s="3"/>
      <c r="AC1026" s="3"/>
      <c r="AD1026" s="3"/>
      <c r="AE1026" s="3"/>
      <c r="AF1026" s="3"/>
      <c r="AG1026" s="3"/>
      <c r="AH1026" s="3"/>
      <c r="AI1026" s="3"/>
      <c r="AJ1026" s="3"/>
      <c r="AK1026" s="3"/>
      <c r="AL1026" s="3"/>
      <c r="AM1026" s="3"/>
      <c r="AN1026" s="3"/>
      <c r="AO1026" s="3"/>
      <c r="AP1026" s="3"/>
      <c r="AQ1026" s="3"/>
      <c r="AR1026" s="3"/>
      <c r="AS1026" s="3"/>
      <c r="AT1026" s="3"/>
      <c r="AU1026" s="3"/>
      <c r="AV1026" s="2" t="s">
        <v>52</v>
      </c>
      <c r="AW1026" s="2" t="s">
        <v>2457</v>
      </c>
      <c r="AX1026" s="2" t="s">
        <v>52</v>
      </c>
      <c r="AY1026" s="2" t="s">
        <v>52</v>
      </c>
      <c r="AZ1026" s="2" t="s">
        <v>52</v>
      </c>
    </row>
    <row r="1027" spans="1:52" ht="30" customHeight="1" x14ac:dyDescent="0.3">
      <c r="A1027" s="22" t="s">
        <v>885</v>
      </c>
      <c r="B1027" s="22" t="s">
        <v>52</v>
      </c>
      <c r="C1027" s="22" t="s">
        <v>52</v>
      </c>
      <c r="D1027" s="23"/>
      <c r="E1027" s="25"/>
      <c r="F1027" s="28">
        <f>TRUNC(SUMIF(N1024:N1026, N1023, F1024:F1026),0)</f>
        <v>0</v>
      </c>
      <c r="G1027" s="25"/>
      <c r="H1027" s="28">
        <f>TRUNC(SUMIF(N1024:N1026, N1023, H1024:H1026),0)</f>
        <v>0</v>
      </c>
      <c r="I1027" s="25"/>
      <c r="J1027" s="28">
        <f>TRUNC(SUMIF(N1024:N1026, N1023, J1024:J1026),0)</f>
        <v>0</v>
      </c>
      <c r="K1027" s="25"/>
      <c r="L1027" s="28">
        <f>F1027+H1027+J1027</f>
        <v>0</v>
      </c>
      <c r="M1027" s="22" t="s">
        <v>52</v>
      </c>
      <c r="N1027" s="2" t="s">
        <v>92</v>
      </c>
      <c r="O1027" s="2" t="s">
        <v>92</v>
      </c>
      <c r="P1027" s="2" t="s">
        <v>52</v>
      </c>
      <c r="Q1027" s="2" t="s">
        <v>52</v>
      </c>
      <c r="R1027" s="2" t="s">
        <v>52</v>
      </c>
      <c r="S1027" s="3"/>
      <c r="T1027" s="3"/>
      <c r="U1027" s="3"/>
      <c r="V1027" s="3"/>
      <c r="W1027" s="3"/>
      <c r="X1027" s="3"/>
      <c r="Y1027" s="3"/>
      <c r="Z1027" s="3"/>
      <c r="AA1027" s="3"/>
      <c r="AB1027" s="3"/>
      <c r="AC1027" s="3"/>
      <c r="AD1027" s="3"/>
      <c r="AE1027" s="3"/>
      <c r="AF1027" s="3"/>
      <c r="AG1027" s="3"/>
      <c r="AH1027" s="3"/>
      <c r="AI1027" s="3"/>
      <c r="AJ1027" s="3"/>
      <c r="AK1027" s="3"/>
      <c r="AL1027" s="3"/>
      <c r="AM1027" s="3"/>
      <c r="AN1027" s="3"/>
      <c r="AO1027" s="3"/>
      <c r="AP1027" s="3"/>
      <c r="AQ1027" s="3"/>
      <c r="AR1027" s="3"/>
      <c r="AS1027" s="3"/>
      <c r="AT1027" s="3"/>
      <c r="AU1027" s="3"/>
      <c r="AV1027" s="2" t="s">
        <v>52</v>
      </c>
      <c r="AW1027" s="2" t="s">
        <v>52</v>
      </c>
      <c r="AX1027" s="2" t="s">
        <v>52</v>
      </c>
      <c r="AY1027" s="2" t="s">
        <v>52</v>
      </c>
      <c r="AZ1027" s="2" t="s">
        <v>52</v>
      </c>
    </row>
    <row r="1028" spans="1:52" ht="30" customHeight="1" x14ac:dyDescent="0.3">
      <c r="A1028" s="23"/>
      <c r="B1028" s="23"/>
      <c r="C1028" s="23"/>
      <c r="D1028" s="23"/>
      <c r="E1028" s="25"/>
      <c r="F1028" s="28"/>
      <c r="G1028" s="25"/>
      <c r="H1028" s="28"/>
      <c r="I1028" s="25"/>
      <c r="J1028" s="28"/>
      <c r="K1028" s="25"/>
      <c r="L1028" s="28"/>
      <c r="M1028" s="23"/>
    </row>
    <row r="1029" spans="1:52" ht="30" customHeight="1" x14ac:dyDescent="0.3">
      <c r="A1029" s="19" t="s">
        <v>2458</v>
      </c>
      <c r="B1029" s="20"/>
      <c r="C1029" s="20"/>
      <c r="D1029" s="20"/>
      <c r="E1029" s="24"/>
      <c r="F1029" s="27"/>
      <c r="G1029" s="24"/>
      <c r="H1029" s="27"/>
      <c r="I1029" s="24"/>
      <c r="J1029" s="27"/>
      <c r="K1029" s="24"/>
      <c r="L1029" s="27"/>
      <c r="M1029" s="21"/>
      <c r="N1029" s="1" t="s">
        <v>646</v>
      </c>
    </row>
    <row r="1030" spans="1:52" ht="30" customHeight="1" x14ac:dyDescent="0.3">
      <c r="A1030" s="22" t="s">
        <v>1484</v>
      </c>
      <c r="B1030" s="22" t="s">
        <v>880</v>
      </c>
      <c r="C1030" s="22" t="s">
        <v>881</v>
      </c>
      <c r="D1030" s="23">
        <v>1.4E-2</v>
      </c>
      <c r="E1030" s="25">
        <f>단가대비표!O174</f>
        <v>0</v>
      </c>
      <c r="F1030" s="28">
        <f>TRUNC(E1030*D1030,1)</f>
        <v>0</v>
      </c>
      <c r="G1030" s="25">
        <f>단가대비표!P174</f>
        <v>0</v>
      </c>
      <c r="H1030" s="28">
        <f>TRUNC(G1030*D1030,1)</f>
        <v>0</v>
      </c>
      <c r="I1030" s="25">
        <f>단가대비표!V174</f>
        <v>0</v>
      </c>
      <c r="J1030" s="28">
        <f>TRUNC(I1030*D1030,1)</f>
        <v>0</v>
      </c>
      <c r="K1030" s="25">
        <f t="shared" ref="K1030:L1032" si="160">TRUNC(E1030+G1030+I1030,1)</f>
        <v>0</v>
      </c>
      <c r="L1030" s="28">
        <f t="shared" si="160"/>
        <v>0</v>
      </c>
      <c r="M1030" s="22" t="s">
        <v>1485</v>
      </c>
      <c r="N1030" s="2" t="s">
        <v>646</v>
      </c>
      <c r="O1030" s="2" t="s">
        <v>1486</v>
      </c>
      <c r="P1030" s="2" t="s">
        <v>64</v>
      </c>
      <c r="Q1030" s="2" t="s">
        <v>64</v>
      </c>
      <c r="R1030" s="2" t="s">
        <v>63</v>
      </c>
      <c r="S1030" s="3"/>
      <c r="T1030" s="3"/>
      <c r="U1030" s="3"/>
      <c r="V1030" s="3">
        <v>1</v>
      </c>
      <c r="W1030" s="3"/>
      <c r="X1030" s="3"/>
      <c r="Y1030" s="3"/>
      <c r="Z1030" s="3"/>
      <c r="AA1030" s="3"/>
      <c r="AB1030" s="3"/>
      <c r="AC1030" s="3"/>
      <c r="AD1030" s="3"/>
      <c r="AE1030" s="3"/>
      <c r="AF1030" s="3"/>
      <c r="AG1030" s="3"/>
      <c r="AH1030" s="3"/>
      <c r="AI1030" s="3"/>
      <c r="AJ1030" s="3"/>
      <c r="AK1030" s="3"/>
      <c r="AL1030" s="3"/>
      <c r="AM1030" s="3"/>
      <c r="AN1030" s="3"/>
      <c r="AO1030" s="3"/>
      <c r="AP1030" s="3"/>
      <c r="AQ1030" s="3"/>
      <c r="AR1030" s="3"/>
      <c r="AS1030" s="3"/>
      <c r="AT1030" s="3"/>
      <c r="AU1030" s="3"/>
      <c r="AV1030" s="2" t="s">
        <v>52</v>
      </c>
      <c r="AW1030" s="2" t="s">
        <v>2459</v>
      </c>
      <c r="AX1030" s="2" t="s">
        <v>52</v>
      </c>
      <c r="AY1030" s="2" t="s">
        <v>52</v>
      </c>
      <c r="AZ1030" s="2" t="s">
        <v>52</v>
      </c>
    </row>
    <row r="1031" spans="1:52" ht="30" customHeight="1" x14ac:dyDescent="0.3">
      <c r="A1031" s="22" t="s">
        <v>1053</v>
      </c>
      <c r="B1031" s="22" t="s">
        <v>880</v>
      </c>
      <c r="C1031" s="22" t="s">
        <v>881</v>
      </c>
      <c r="D1031" s="23">
        <v>0.01</v>
      </c>
      <c r="E1031" s="25">
        <f>단가대비표!O157</f>
        <v>0</v>
      </c>
      <c r="F1031" s="28">
        <f>TRUNC(E1031*D1031,1)</f>
        <v>0</v>
      </c>
      <c r="G1031" s="25">
        <f>단가대비표!P157</f>
        <v>0</v>
      </c>
      <c r="H1031" s="28">
        <f>TRUNC(G1031*D1031,1)</f>
        <v>0</v>
      </c>
      <c r="I1031" s="25">
        <f>단가대비표!V157</f>
        <v>0</v>
      </c>
      <c r="J1031" s="28">
        <f>TRUNC(I1031*D1031,1)</f>
        <v>0</v>
      </c>
      <c r="K1031" s="25">
        <f t="shared" si="160"/>
        <v>0</v>
      </c>
      <c r="L1031" s="28">
        <f t="shared" si="160"/>
        <v>0</v>
      </c>
      <c r="M1031" s="22" t="s">
        <v>1120</v>
      </c>
      <c r="N1031" s="2" t="s">
        <v>646</v>
      </c>
      <c r="O1031" s="2" t="s">
        <v>1054</v>
      </c>
      <c r="P1031" s="2" t="s">
        <v>64</v>
      </c>
      <c r="Q1031" s="2" t="s">
        <v>64</v>
      </c>
      <c r="R1031" s="2" t="s">
        <v>63</v>
      </c>
      <c r="S1031" s="3"/>
      <c r="T1031" s="3"/>
      <c r="U1031" s="3"/>
      <c r="V1031" s="3">
        <v>1</v>
      </c>
      <c r="W1031" s="3"/>
      <c r="X1031" s="3"/>
      <c r="Y1031" s="3"/>
      <c r="Z1031" s="3"/>
      <c r="AA1031" s="3"/>
      <c r="AB1031" s="3"/>
      <c r="AC1031" s="3"/>
      <c r="AD1031" s="3"/>
      <c r="AE1031" s="3"/>
      <c r="AF1031" s="3"/>
      <c r="AG1031" s="3"/>
      <c r="AH1031" s="3"/>
      <c r="AI1031" s="3"/>
      <c r="AJ1031" s="3"/>
      <c r="AK1031" s="3"/>
      <c r="AL1031" s="3"/>
      <c r="AM1031" s="3"/>
      <c r="AN1031" s="3"/>
      <c r="AO1031" s="3"/>
      <c r="AP1031" s="3"/>
      <c r="AQ1031" s="3"/>
      <c r="AR1031" s="3"/>
      <c r="AS1031" s="3"/>
      <c r="AT1031" s="3"/>
      <c r="AU1031" s="3"/>
      <c r="AV1031" s="2" t="s">
        <v>52</v>
      </c>
      <c r="AW1031" s="2" t="s">
        <v>2460</v>
      </c>
      <c r="AX1031" s="2" t="s">
        <v>52</v>
      </c>
      <c r="AY1031" s="2" t="s">
        <v>52</v>
      </c>
      <c r="AZ1031" s="2" t="s">
        <v>52</v>
      </c>
    </row>
    <row r="1032" spans="1:52" ht="30" customHeight="1" x14ac:dyDescent="0.3">
      <c r="A1032" s="22" t="s">
        <v>1056</v>
      </c>
      <c r="B1032" s="22" t="s">
        <v>1267</v>
      </c>
      <c r="C1032" s="22" t="s">
        <v>458</v>
      </c>
      <c r="D1032" s="23">
        <v>1</v>
      </c>
      <c r="E1032" s="25">
        <v>0</v>
      </c>
      <c r="F1032" s="28">
        <f>TRUNC(E1032*D1032,1)</f>
        <v>0</v>
      </c>
      <c r="G1032" s="25">
        <v>0</v>
      </c>
      <c r="H1032" s="28">
        <f>TRUNC(G1032*D1032,1)</f>
        <v>0</v>
      </c>
      <c r="I1032" s="25">
        <f>TRUNC(SUMIF(V1030:V1032, RIGHTB(O1032, 1), H1030:H1032)*U1032, 2)</f>
        <v>0</v>
      </c>
      <c r="J1032" s="28">
        <f>TRUNC(I1032*D1032,1)</f>
        <v>0</v>
      </c>
      <c r="K1032" s="25">
        <f t="shared" si="160"/>
        <v>0</v>
      </c>
      <c r="L1032" s="28">
        <f t="shared" si="160"/>
        <v>0</v>
      </c>
      <c r="M1032" s="22" t="s">
        <v>52</v>
      </c>
      <c r="N1032" s="2" t="s">
        <v>646</v>
      </c>
      <c r="O1032" s="2" t="s">
        <v>877</v>
      </c>
      <c r="P1032" s="2" t="s">
        <v>64</v>
      </c>
      <c r="Q1032" s="2" t="s">
        <v>64</v>
      </c>
      <c r="R1032" s="2" t="s">
        <v>64</v>
      </c>
      <c r="S1032" s="3">
        <v>1</v>
      </c>
      <c r="T1032" s="3">
        <v>2</v>
      </c>
      <c r="U1032" s="3">
        <v>0.02</v>
      </c>
      <c r="V1032" s="3"/>
      <c r="W1032" s="3"/>
      <c r="X1032" s="3"/>
      <c r="Y1032" s="3"/>
      <c r="Z1032" s="3"/>
      <c r="AA1032" s="3"/>
      <c r="AB1032" s="3"/>
      <c r="AC1032" s="3"/>
      <c r="AD1032" s="3"/>
      <c r="AE1032" s="3"/>
      <c r="AF1032" s="3"/>
      <c r="AG1032" s="3"/>
      <c r="AH1032" s="3"/>
      <c r="AI1032" s="3"/>
      <c r="AJ1032" s="3"/>
      <c r="AK1032" s="3"/>
      <c r="AL1032" s="3"/>
      <c r="AM1032" s="3"/>
      <c r="AN1032" s="3"/>
      <c r="AO1032" s="3"/>
      <c r="AP1032" s="3"/>
      <c r="AQ1032" s="3"/>
      <c r="AR1032" s="3"/>
      <c r="AS1032" s="3"/>
      <c r="AT1032" s="3"/>
      <c r="AU1032" s="3"/>
      <c r="AV1032" s="2" t="s">
        <v>52</v>
      </c>
      <c r="AW1032" s="2" t="s">
        <v>2461</v>
      </c>
      <c r="AX1032" s="2" t="s">
        <v>52</v>
      </c>
      <c r="AY1032" s="2" t="s">
        <v>52</v>
      </c>
      <c r="AZ1032" s="2" t="s">
        <v>52</v>
      </c>
    </row>
    <row r="1033" spans="1:52" ht="30" customHeight="1" x14ac:dyDescent="0.3">
      <c r="A1033" s="22" t="s">
        <v>885</v>
      </c>
      <c r="B1033" s="22" t="s">
        <v>52</v>
      </c>
      <c r="C1033" s="22" t="s">
        <v>52</v>
      </c>
      <c r="D1033" s="23"/>
      <c r="E1033" s="25"/>
      <c r="F1033" s="28">
        <f>TRUNC(SUMIF(N1030:N1032, N1029, F1030:F1032),0)</f>
        <v>0</v>
      </c>
      <c r="G1033" s="25"/>
      <c r="H1033" s="28">
        <f>TRUNC(SUMIF(N1030:N1032, N1029, H1030:H1032),0)</f>
        <v>0</v>
      </c>
      <c r="I1033" s="25"/>
      <c r="J1033" s="28">
        <f>TRUNC(SUMIF(N1030:N1032, N1029, J1030:J1032),0)</f>
        <v>0</v>
      </c>
      <c r="K1033" s="25"/>
      <c r="L1033" s="28">
        <f>F1033+H1033+J1033</f>
        <v>0</v>
      </c>
      <c r="M1033" s="22" t="s">
        <v>52</v>
      </c>
      <c r="N1033" s="2" t="s">
        <v>92</v>
      </c>
      <c r="O1033" s="2" t="s">
        <v>92</v>
      </c>
      <c r="P1033" s="2" t="s">
        <v>52</v>
      </c>
      <c r="Q1033" s="2" t="s">
        <v>52</v>
      </c>
      <c r="R1033" s="2" t="s">
        <v>52</v>
      </c>
      <c r="S1033" s="3"/>
      <c r="T1033" s="3"/>
      <c r="U1033" s="3"/>
      <c r="V1033" s="3"/>
      <c r="W1033" s="3"/>
      <c r="X1033" s="3"/>
      <c r="Y1033" s="3"/>
      <c r="Z1033" s="3"/>
      <c r="AA1033" s="3"/>
      <c r="AB1033" s="3"/>
      <c r="AC1033" s="3"/>
      <c r="AD1033" s="3"/>
      <c r="AE1033" s="3"/>
      <c r="AF1033" s="3"/>
      <c r="AG1033" s="3"/>
      <c r="AH1033" s="3"/>
      <c r="AI1033" s="3"/>
      <c r="AJ1033" s="3"/>
      <c r="AK1033" s="3"/>
      <c r="AL1033" s="3"/>
      <c r="AM1033" s="3"/>
      <c r="AN1033" s="3"/>
      <c r="AO1033" s="3"/>
      <c r="AP1033" s="3"/>
      <c r="AQ1033" s="3"/>
      <c r="AR1033" s="3"/>
      <c r="AS1033" s="3"/>
      <c r="AT1033" s="3"/>
      <c r="AU1033" s="3"/>
      <c r="AV1033" s="2" t="s">
        <v>52</v>
      </c>
      <c r="AW1033" s="2" t="s">
        <v>52</v>
      </c>
      <c r="AX1033" s="2" t="s">
        <v>52</v>
      </c>
      <c r="AY1033" s="2" t="s">
        <v>52</v>
      </c>
      <c r="AZ1033" s="2" t="s">
        <v>52</v>
      </c>
    </row>
    <row r="1034" spans="1:52" ht="30" customHeight="1" x14ac:dyDescent="0.3">
      <c r="A1034" s="23"/>
      <c r="B1034" s="23"/>
      <c r="C1034" s="23"/>
      <c r="D1034" s="23"/>
      <c r="E1034" s="25"/>
      <c r="F1034" s="28"/>
      <c r="G1034" s="25"/>
      <c r="H1034" s="28"/>
      <c r="I1034" s="25"/>
      <c r="J1034" s="28"/>
      <c r="K1034" s="25"/>
      <c r="L1034" s="28"/>
      <c r="M1034" s="23"/>
    </row>
    <row r="1035" spans="1:52" ht="30" customHeight="1" x14ac:dyDescent="0.3">
      <c r="A1035" s="19" t="s">
        <v>2462</v>
      </c>
      <c r="B1035" s="20"/>
      <c r="C1035" s="20"/>
      <c r="D1035" s="20"/>
      <c r="E1035" s="24"/>
      <c r="F1035" s="27"/>
      <c r="G1035" s="24"/>
      <c r="H1035" s="27"/>
      <c r="I1035" s="24"/>
      <c r="J1035" s="27"/>
      <c r="K1035" s="24"/>
      <c r="L1035" s="27"/>
      <c r="M1035" s="21"/>
      <c r="N1035" s="1" t="s">
        <v>650</v>
      </c>
    </row>
    <row r="1036" spans="1:52" ht="30" customHeight="1" x14ac:dyDescent="0.3">
      <c r="A1036" s="22" t="s">
        <v>1484</v>
      </c>
      <c r="B1036" s="22" t="s">
        <v>880</v>
      </c>
      <c r="C1036" s="22" t="s">
        <v>881</v>
      </c>
      <c r="D1036" s="23">
        <v>1.6E-2</v>
      </c>
      <c r="E1036" s="25">
        <f>단가대비표!O174</f>
        <v>0</v>
      </c>
      <c r="F1036" s="28">
        <f>TRUNC(E1036*D1036,1)</f>
        <v>0</v>
      </c>
      <c r="G1036" s="25">
        <f>단가대비표!P174</f>
        <v>0</v>
      </c>
      <c r="H1036" s="28">
        <f>TRUNC(G1036*D1036,1)</f>
        <v>0</v>
      </c>
      <c r="I1036" s="25">
        <f>단가대비표!V174</f>
        <v>0</v>
      </c>
      <c r="J1036" s="28">
        <f>TRUNC(I1036*D1036,1)</f>
        <v>0</v>
      </c>
      <c r="K1036" s="25">
        <f t="shared" ref="K1036:L1038" si="161">TRUNC(E1036+G1036+I1036,1)</f>
        <v>0</v>
      </c>
      <c r="L1036" s="28">
        <f t="shared" si="161"/>
        <v>0</v>
      </c>
      <c r="M1036" s="22" t="s">
        <v>1485</v>
      </c>
      <c r="N1036" s="2" t="s">
        <v>650</v>
      </c>
      <c r="O1036" s="2" t="s">
        <v>1486</v>
      </c>
      <c r="P1036" s="2" t="s">
        <v>64</v>
      </c>
      <c r="Q1036" s="2" t="s">
        <v>64</v>
      </c>
      <c r="R1036" s="2" t="s">
        <v>63</v>
      </c>
      <c r="S1036" s="3"/>
      <c r="T1036" s="3"/>
      <c r="U1036" s="3"/>
      <c r="V1036" s="3">
        <v>1</v>
      </c>
      <c r="W1036" s="3"/>
      <c r="X1036" s="3"/>
      <c r="Y1036" s="3"/>
      <c r="Z1036" s="3"/>
      <c r="AA1036" s="3"/>
      <c r="AB1036" s="3"/>
      <c r="AC1036" s="3"/>
      <c r="AD1036" s="3"/>
      <c r="AE1036" s="3"/>
      <c r="AF1036" s="3"/>
      <c r="AG1036" s="3"/>
      <c r="AH1036" s="3"/>
      <c r="AI1036" s="3"/>
      <c r="AJ1036" s="3"/>
      <c r="AK1036" s="3"/>
      <c r="AL1036" s="3"/>
      <c r="AM1036" s="3"/>
      <c r="AN1036" s="3"/>
      <c r="AO1036" s="3"/>
      <c r="AP1036" s="3"/>
      <c r="AQ1036" s="3"/>
      <c r="AR1036" s="3"/>
      <c r="AS1036" s="3"/>
      <c r="AT1036" s="3"/>
      <c r="AU1036" s="3"/>
      <c r="AV1036" s="2" t="s">
        <v>52</v>
      </c>
      <c r="AW1036" s="2" t="s">
        <v>2463</v>
      </c>
      <c r="AX1036" s="2" t="s">
        <v>52</v>
      </c>
      <c r="AY1036" s="2" t="s">
        <v>52</v>
      </c>
      <c r="AZ1036" s="2" t="s">
        <v>52</v>
      </c>
    </row>
    <row r="1037" spans="1:52" ht="30" customHeight="1" x14ac:dyDescent="0.3">
      <c r="A1037" s="22" t="s">
        <v>1053</v>
      </c>
      <c r="B1037" s="22" t="s">
        <v>880</v>
      </c>
      <c r="C1037" s="22" t="s">
        <v>881</v>
      </c>
      <c r="D1037" s="23">
        <v>1.2E-2</v>
      </c>
      <c r="E1037" s="25">
        <f>단가대비표!O157</f>
        <v>0</v>
      </c>
      <c r="F1037" s="28">
        <f>TRUNC(E1037*D1037,1)</f>
        <v>0</v>
      </c>
      <c r="G1037" s="25">
        <f>단가대비표!P157</f>
        <v>0</v>
      </c>
      <c r="H1037" s="28">
        <f>TRUNC(G1037*D1037,1)</f>
        <v>0</v>
      </c>
      <c r="I1037" s="25">
        <f>단가대비표!V157</f>
        <v>0</v>
      </c>
      <c r="J1037" s="28">
        <f>TRUNC(I1037*D1037,1)</f>
        <v>0</v>
      </c>
      <c r="K1037" s="25">
        <f t="shared" si="161"/>
        <v>0</v>
      </c>
      <c r="L1037" s="28">
        <f t="shared" si="161"/>
        <v>0</v>
      </c>
      <c r="M1037" s="22" t="s">
        <v>1120</v>
      </c>
      <c r="N1037" s="2" t="s">
        <v>650</v>
      </c>
      <c r="O1037" s="2" t="s">
        <v>1054</v>
      </c>
      <c r="P1037" s="2" t="s">
        <v>64</v>
      </c>
      <c r="Q1037" s="2" t="s">
        <v>64</v>
      </c>
      <c r="R1037" s="2" t="s">
        <v>63</v>
      </c>
      <c r="S1037" s="3"/>
      <c r="T1037" s="3"/>
      <c r="U1037" s="3"/>
      <c r="V1037" s="3">
        <v>1</v>
      </c>
      <c r="W1037" s="3"/>
      <c r="X1037" s="3"/>
      <c r="Y1037" s="3"/>
      <c r="Z1037" s="3"/>
      <c r="AA1037" s="3"/>
      <c r="AB1037" s="3"/>
      <c r="AC1037" s="3"/>
      <c r="AD1037" s="3"/>
      <c r="AE1037" s="3"/>
      <c r="AF1037" s="3"/>
      <c r="AG1037" s="3"/>
      <c r="AH1037" s="3"/>
      <c r="AI1037" s="3"/>
      <c r="AJ1037" s="3"/>
      <c r="AK1037" s="3"/>
      <c r="AL1037" s="3"/>
      <c r="AM1037" s="3"/>
      <c r="AN1037" s="3"/>
      <c r="AO1037" s="3"/>
      <c r="AP1037" s="3"/>
      <c r="AQ1037" s="3"/>
      <c r="AR1037" s="3"/>
      <c r="AS1037" s="3"/>
      <c r="AT1037" s="3"/>
      <c r="AU1037" s="3"/>
      <c r="AV1037" s="2" t="s">
        <v>52</v>
      </c>
      <c r="AW1037" s="2" t="s">
        <v>2464</v>
      </c>
      <c r="AX1037" s="2" t="s">
        <v>52</v>
      </c>
      <c r="AY1037" s="2" t="s">
        <v>52</v>
      </c>
      <c r="AZ1037" s="2" t="s">
        <v>52</v>
      </c>
    </row>
    <row r="1038" spans="1:52" ht="30" customHeight="1" x14ac:dyDescent="0.3">
      <c r="A1038" s="22" t="s">
        <v>1056</v>
      </c>
      <c r="B1038" s="22" t="s">
        <v>1267</v>
      </c>
      <c r="C1038" s="22" t="s">
        <v>458</v>
      </c>
      <c r="D1038" s="23">
        <v>1</v>
      </c>
      <c r="E1038" s="25">
        <v>0</v>
      </c>
      <c r="F1038" s="28">
        <f>TRUNC(E1038*D1038,1)</f>
        <v>0</v>
      </c>
      <c r="G1038" s="25">
        <v>0</v>
      </c>
      <c r="H1038" s="28">
        <f>TRUNC(G1038*D1038,1)</f>
        <v>0</v>
      </c>
      <c r="I1038" s="25">
        <f>TRUNC(SUMIF(V1036:V1038, RIGHTB(O1038, 1), H1036:H1038)*U1038, 2)</f>
        <v>0</v>
      </c>
      <c r="J1038" s="28">
        <f>TRUNC(I1038*D1038,1)</f>
        <v>0</v>
      </c>
      <c r="K1038" s="25">
        <f t="shared" si="161"/>
        <v>0</v>
      </c>
      <c r="L1038" s="28">
        <f t="shared" si="161"/>
        <v>0</v>
      </c>
      <c r="M1038" s="22" t="s">
        <v>52</v>
      </c>
      <c r="N1038" s="2" t="s">
        <v>650</v>
      </c>
      <c r="O1038" s="2" t="s">
        <v>877</v>
      </c>
      <c r="P1038" s="2" t="s">
        <v>64</v>
      </c>
      <c r="Q1038" s="2" t="s">
        <v>64</v>
      </c>
      <c r="R1038" s="2" t="s">
        <v>64</v>
      </c>
      <c r="S1038" s="3">
        <v>1</v>
      </c>
      <c r="T1038" s="3">
        <v>2</v>
      </c>
      <c r="U1038" s="3">
        <v>0.02</v>
      </c>
      <c r="V1038" s="3"/>
      <c r="W1038" s="3"/>
      <c r="X1038" s="3"/>
      <c r="Y1038" s="3"/>
      <c r="Z1038" s="3"/>
      <c r="AA1038" s="3"/>
      <c r="AB1038" s="3"/>
      <c r="AC1038" s="3"/>
      <c r="AD1038" s="3"/>
      <c r="AE1038" s="3"/>
      <c r="AF1038" s="3"/>
      <c r="AG1038" s="3"/>
      <c r="AH1038" s="3"/>
      <c r="AI1038" s="3"/>
      <c r="AJ1038" s="3"/>
      <c r="AK1038" s="3"/>
      <c r="AL1038" s="3"/>
      <c r="AM1038" s="3"/>
      <c r="AN1038" s="3"/>
      <c r="AO1038" s="3"/>
      <c r="AP1038" s="3"/>
      <c r="AQ1038" s="3"/>
      <c r="AR1038" s="3"/>
      <c r="AS1038" s="3"/>
      <c r="AT1038" s="3"/>
      <c r="AU1038" s="3"/>
      <c r="AV1038" s="2" t="s">
        <v>52</v>
      </c>
      <c r="AW1038" s="2" t="s">
        <v>2465</v>
      </c>
      <c r="AX1038" s="2" t="s">
        <v>52</v>
      </c>
      <c r="AY1038" s="2" t="s">
        <v>52</v>
      </c>
      <c r="AZ1038" s="2" t="s">
        <v>52</v>
      </c>
    </row>
    <row r="1039" spans="1:52" ht="30" customHeight="1" x14ac:dyDescent="0.3">
      <c r="A1039" s="22" t="s">
        <v>885</v>
      </c>
      <c r="B1039" s="22" t="s">
        <v>52</v>
      </c>
      <c r="C1039" s="22" t="s">
        <v>52</v>
      </c>
      <c r="D1039" s="23"/>
      <c r="E1039" s="25"/>
      <c r="F1039" s="28">
        <f>TRUNC(SUMIF(N1036:N1038, N1035, F1036:F1038),0)</f>
        <v>0</v>
      </c>
      <c r="G1039" s="25"/>
      <c r="H1039" s="28">
        <f>TRUNC(SUMIF(N1036:N1038, N1035, H1036:H1038),0)</f>
        <v>0</v>
      </c>
      <c r="I1039" s="25"/>
      <c r="J1039" s="28">
        <f>TRUNC(SUMIF(N1036:N1038, N1035, J1036:J1038),0)</f>
        <v>0</v>
      </c>
      <c r="K1039" s="25"/>
      <c r="L1039" s="28">
        <f>F1039+H1039+J1039</f>
        <v>0</v>
      </c>
      <c r="M1039" s="22" t="s">
        <v>52</v>
      </c>
      <c r="N1039" s="2" t="s">
        <v>92</v>
      </c>
      <c r="O1039" s="2" t="s">
        <v>92</v>
      </c>
      <c r="P1039" s="2" t="s">
        <v>52</v>
      </c>
      <c r="Q1039" s="2" t="s">
        <v>52</v>
      </c>
      <c r="R1039" s="2" t="s">
        <v>52</v>
      </c>
      <c r="S1039" s="3"/>
      <c r="T1039" s="3"/>
      <c r="U1039" s="3"/>
      <c r="V1039" s="3"/>
      <c r="W1039" s="3"/>
      <c r="X1039" s="3"/>
      <c r="Y1039" s="3"/>
      <c r="Z1039" s="3"/>
      <c r="AA1039" s="3"/>
      <c r="AB1039" s="3"/>
      <c r="AC1039" s="3"/>
      <c r="AD1039" s="3"/>
      <c r="AE1039" s="3"/>
      <c r="AF1039" s="3"/>
      <c r="AG1039" s="3"/>
      <c r="AH1039" s="3"/>
      <c r="AI1039" s="3"/>
      <c r="AJ1039" s="3"/>
      <c r="AK1039" s="3"/>
      <c r="AL1039" s="3"/>
      <c r="AM1039" s="3"/>
      <c r="AN1039" s="3"/>
      <c r="AO1039" s="3"/>
      <c r="AP1039" s="3"/>
      <c r="AQ1039" s="3"/>
      <c r="AR1039" s="3"/>
      <c r="AS1039" s="3"/>
      <c r="AT1039" s="3"/>
      <c r="AU1039" s="3"/>
      <c r="AV1039" s="2" t="s">
        <v>52</v>
      </c>
      <c r="AW1039" s="2" t="s">
        <v>52</v>
      </c>
      <c r="AX1039" s="2" t="s">
        <v>52</v>
      </c>
      <c r="AY1039" s="2" t="s">
        <v>52</v>
      </c>
      <c r="AZ1039" s="2" t="s">
        <v>52</v>
      </c>
    </row>
    <row r="1040" spans="1:52" ht="30" customHeight="1" x14ac:dyDescent="0.3">
      <c r="A1040" s="23"/>
      <c r="B1040" s="23"/>
      <c r="C1040" s="23"/>
      <c r="D1040" s="23"/>
      <c r="E1040" s="25"/>
      <c r="F1040" s="28"/>
      <c r="G1040" s="25"/>
      <c r="H1040" s="28"/>
      <c r="I1040" s="25"/>
      <c r="J1040" s="28"/>
      <c r="K1040" s="25"/>
      <c r="L1040" s="28"/>
      <c r="M1040" s="23"/>
    </row>
    <row r="1041" spans="1:52" ht="30" customHeight="1" x14ac:dyDescent="0.3">
      <c r="A1041" s="19" t="s">
        <v>2466</v>
      </c>
      <c r="B1041" s="20"/>
      <c r="C1041" s="20"/>
      <c r="D1041" s="20"/>
      <c r="E1041" s="24"/>
      <c r="F1041" s="27"/>
      <c r="G1041" s="24"/>
      <c r="H1041" s="27"/>
      <c r="I1041" s="24"/>
      <c r="J1041" s="27"/>
      <c r="K1041" s="24"/>
      <c r="L1041" s="27"/>
      <c r="M1041" s="21"/>
      <c r="N1041" s="1" t="s">
        <v>653</v>
      </c>
    </row>
    <row r="1042" spans="1:52" ht="30" customHeight="1" x14ac:dyDescent="0.3">
      <c r="A1042" s="22" t="s">
        <v>1484</v>
      </c>
      <c r="B1042" s="22" t="s">
        <v>880</v>
      </c>
      <c r="C1042" s="22" t="s">
        <v>881</v>
      </c>
      <c r="D1042" s="23">
        <v>1.6E-2</v>
      </c>
      <c r="E1042" s="25">
        <f>단가대비표!O174</f>
        <v>0</v>
      </c>
      <c r="F1042" s="28">
        <f>TRUNC(E1042*D1042,1)</f>
        <v>0</v>
      </c>
      <c r="G1042" s="25">
        <f>단가대비표!P174</f>
        <v>0</v>
      </c>
      <c r="H1042" s="28">
        <f>TRUNC(G1042*D1042,1)</f>
        <v>0</v>
      </c>
      <c r="I1042" s="25">
        <f>단가대비표!V174</f>
        <v>0</v>
      </c>
      <c r="J1042" s="28">
        <f>TRUNC(I1042*D1042,1)</f>
        <v>0</v>
      </c>
      <c r="K1042" s="25">
        <f t="shared" ref="K1042:L1044" si="162">TRUNC(E1042+G1042+I1042,1)</f>
        <v>0</v>
      </c>
      <c r="L1042" s="28">
        <f t="shared" si="162"/>
        <v>0</v>
      </c>
      <c r="M1042" s="22" t="s">
        <v>1485</v>
      </c>
      <c r="N1042" s="2" t="s">
        <v>653</v>
      </c>
      <c r="O1042" s="2" t="s">
        <v>1486</v>
      </c>
      <c r="P1042" s="2" t="s">
        <v>64</v>
      </c>
      <c r="Q1042" s="2" t="s">
        <v>64</v>
      </c>
      <c r="R1042" s="2" t="s">
        <v>63</v>
      </c>
      <c r="S1042" s="3"/>
      <c r="T1042" s="3"/>
      <c r="U1042" s="3"/>
      <c r="V1042" s="3">
        <v>1</v>
      </c>
      <c r="W1042" s="3"/>
      <c r="X1042" s="3"/>
      <c r="Y1042" s="3"/>
      <c r="Z1042" s="3"/>
      <c r="AA1042" s="3"/>
      <c r="AB1042" s="3"/>
      <c r="AC1042" s="3"/>
      <c r="AD1042" s="3"/>
      <c r="AE1042" s="3"/>
      <c r="AF1042" s="3"/>
      <c r="AG1042" s="3"/>
      <c r="AH1042" s="3"/>
      <c r="AI1042" s="3"/>
      <c r="AJ1042" s="3"/>
      <c r="AK1042" s="3"/>
      <c r="AL1042" s="3"/>
      <c r="AM1042" s="3"/>
      <c r="AN1042" s="3"/>
      <c r="AO1042" s="3"/>
      <c r="AP1042" s="3"/>
      <c r="AQ1042" s="3"/>
      <c r="AR1042" s="3"/>
      <c r="AS1042" s="3"/>
      <c r="AT1042" s="3"/>
      <c r="AU1042" s="3"/>
      <c r="AV1042" s="2" t="s">
        <v>52</v>
      </c>
      <c r="AW1042" s="2" t="s">
        <v>2467</v>
      </c>
      <c r="AX1042" s="2" t="s">
        <v>52</v>
      </c>
      <c r="AY1042" s="2" t="s">
        <v>52</v>
      </c>
      <c r="AZ1042" s="2" t="s">
        <v>52</v>
      </c>
    </row>
    <row r="1043" spans="1:52" ht="30" customHeight="1" x14ac:dyDescent="0.3">
      <c r="A1043" s="22" t="s">
        <v>1053</v>
      </c>
      <c r="B1043" s="22" t="s">
        <v>880</v>
      </c>
      <c r="C1043" s="22" t="s">
        <v>881</v>
      </c>
      <c r="D1043" s="23">
        <v>1.2E-2</v>
      </c>
      <c r="E1043" s="25">
        <f>단가대비표!O157</f>
        <v>0</v>
      </c>
      <c r="F1043" s="28">
        <f>TRUNC(E1043*D1043,1)</f>
        <v>0</v>
      </c>
      <c r="G1043" s="25">
        <f>단가대비표!P157</f>
        <v>0</v>
      </c>
      <c r="H1043" s="28">
        <f>TRUNC(G1043*D1043,1)</f>
        <v>0</v>
      </c>
      <c r="I1043" s="25">
        <f>단가대비표!V157</f>
        <v>0</v>
      </c>
      <c r="J1043" s="28">
        <f>TRUNC(I1043*D1043,1)</f>
        <v>0</v>
      </c>
      <c r="K1043" s="25">
        <f t="shared" si="162"/>
        <v>0</v>
      </c>
      <c r="L1043" s="28">
        <f t="shared" si="162"/>
        <v>0</v>
      </c>
      <c r="M1043" s="22" t="s">
        <v>1120</v>
      </c>
      <c r="N1043" s="2" t="s">
        <v>653</v>
      </c>
      <c r="O1043" s="2" t="s">
        <v>1054</v>
      </c>
      <c r="P1043" s="2" t="s">
        <v>64</v>
      </c>
      <c r="Q1043" s="2" t="s">
        <v>64</v>
      </c>
      <c r="R1043" s="2" t="s">
        <v>63</v>
      </c>
      <c r="S1043" s="3"/>
      <c r="T1043" s="3"/>
      <c r="U1043" s="3"/>
      <c r="V1043" s="3">
        <v>1</v>
      </c>
      <c r="W1043" s="3"/>
      <c r="X1043" s="3"/>
      <c r="Y1043" s="3"/>
      <c r="Z1043" s="3"/>
      <c r="AA1043" s="3"/>
      <c r="AB1043" s="3"/>
      <c r="AC1043" s="3"/>
      <c r="AD1043" s="3"/>
      <c r="AE1043" s="3"/>
      <c r="AF1043" s="3"/>
      <c r="AG1043" s="3"/>
      <c r="AH1043" s="3"/>
      <c r="AI1043" s="3"/>
      <c r="AJ1043" s="3"/>
      <c r="AK1043" s="3"/>
      <c r="AL1043" s="3"/>
      <c r="AM1043" s="3"/>
      <c r="AN1043" s="3"/>
      <c r="AO1043" s="3"/>
      <c r="AP1043" s="3"/>
      <c r="AQ1043" s="3"/>
      <c r="AR1043" s="3"/>
      <c r="AS1043" s="3"/>
      <c r="AT1043" s="3"/>
      <c r="AU1043" s="3"/>
      <c r="AV1043" s="2" t="s">
        <v>52</v>
      </c>
      <c r="AW1043" s="2" t="s">
        <v>2468</v>
      </c>
      <c r="AX1043" s="2" t="s">
        <v>52</v>
      </c>
      <c r="AY1043" s="2" t="s">
        <v>52</v>
      </c>
      <c r="AZ1043" s="2" t="s">
        <v>52</v>
      </c>
    </row>
    <row r="1044" spans="1:52" ht="30" customHeight="1" x14ac:dyDescent="0.3">
      <c r="A1044" s="22" t="s">
        <v>1056</v>
      </c>
      <c r="B1044" s="22" t="s">
        <v>1267</v>
      </c>
      <c r="C1044" s="22" t="s">
        <v>458</v>
      </c>
      <c r="D1044" s="23">
        <v>1</v>
      </c>
      <c r="E1044" s="25">
        <v>0</v>
      </c>
      <c r="F1044" s="28">
        <f>TRUNC(E1044*D1044,1)</f>
        <v>0</v>
      </c>
      <c r="G1044" s="25">
        <v>0</v>
      </c>
      <c r="H1044" s="28">
        <f>TRUNC(G1044*D1044,1)</f>
        <v>0</v>
      </c>
      <c r="I1044" s="25">
        <f>TRUNC(SUMIF(V1042:V1044, RIGHTB(O1044, 1), H1042:H1044)*U1044, 2)</f>
        <v>0</v>
      </c>
      <c r="J1044" s="28">
        <f>TRUNC(I1044*D1044,1)</f>
        <v>0</v>
      </c>
      <c r="K1044" s="25">
        <f t="shared" si="162"/>
        <v>0</v>
      </c>
      <c r="L1044" s="28">
        <f t="shared" si="162"/>
        <v>0</v>
      </c>
      <c r="M1044" s="22" t="s">
        <v>52</v>
      </c>
      <c r="N1044" s="2" t="s">
        <v>653</v>
      </c>
      <c r="O1044" s="2" t="s">
        <v>877</v>
      </c>
      <c r="P1044" s="2" t="s">
        <v>64</v>
      </c>
      <c r="Q1044" s="2" t="s">
        <v>64</v>
      </c>
      <c r="R1044" s="2" t="s">
        <v>64</v>
      </c>
      <c r="S1044" s="3">
        <v>1</v>
      </c>
      <c r="T1044" s="3">
        <v>2</v>
      </c>
      <c r="U1044" s="3">
        <v>0.02</v>
      </c>
      <c r="V1044" s="3"/>
      <c r="W1044" s="3"/>
      <c r="X1044" s="3"/>
      <c r="Y1044" s="3"/>
      <c r="Z1044" s="3"/>
      <c r="AA1044" s="3"/>
      <c r="AB1044" s="3"/>
      <c r="AC1044" s="3"/>
      <c r="AD1044" s="3"/>
      <c r="AE1044" s="3"/>
      <c r="AF1044" s="3"/>
      <c r="AG1044" s="3"/>
      <c r="AH1044" s="3"/>
      <c r="AI1044" s="3"/>
      <c r="AJ1044" s="3"/>
      <c r="AK1044" s="3"/>
      <c r="AL1044" s="3"/>
      <c r="AM1044" s="3"/>
      <c r="AN1044" s="3"/>
      <c r="AO1044" s="3"/>
      <c r="AP1044" s="3"/>
      <c r="AQ1044" s="3"/>
      <c r="AR1044" s="3"/>
      <c r="AS1044" s="3"/>
      <c r="AT1044" s="3"/>
      <c r="AU1044" s="3"/>
      <c r="AV1044" s="2" t="s">
        <v>52</v>
      </c>
      <c r="AW1044" s="2" t="s">
        <v>2469</v>
      </c>
      <c r="AX1044" s="2" t="s">
        <v>52</v>
      </c>
      <c r="AY1044" s="2" t="s">
        <v>52</v>
      </c>
      <c r="AZ1044" s="2" t="s">
        <v>52</v>
      </c>
    </row>
    <row r="1045" spans="1:52" ht="30" customHeight="1" x14ac:dyDescent="0.3">
      <c r="A1045" s="22" t="s">
        <v>885</v>
      </c>
      <c r="B1045" s="22" t="s">
        <v>52</v>
      </c>
      <c r="C1045" s="22" t="s">
        <v>52</v>
      </c>
      <c r="D1045" s="23"/>
      <c r="E1045" s="25"/>
      <c r="F1045" s="28">
        <f>TRUNC(SUMIF(N1042:N1044, N1041, F1042:F1044),0)</f>
        <v>0</v>
      </c>
      <c r="G1045" s="25"/>
      <c r="H1045" s="28">
        <f>TRUNC(SUMIF(N1042:N1044, N1041, H1042:H1044),0)</f>
        <v>0</v>
      </c>
      <c r="I1045" s="25"/>
      <c r="J1045" s="28">
        <f>TRUNC(SUMIF(N1042:N1044, N1041, J1042:J1044),0)</f>
        <v>0</v>
      </c>
      <c r="K1045" s="25"/>
      <c r="L1045" s="28">
        <f>F1045+H1045+J1045</f>
        <v>0</v>
      </c>
      <c r="M1045" s="22" t="s">
        <v>52</v>
      </c>
      <c r="N1045" s="2" t="s">
        <v>92</v>
      </c>
      <c r="O1045" s="2" t="s">
        <v>92</v>
      </c>
      <c r="P1045" s="2" t="s">
        <v>52</v>
      </c>
      <c r="Q1045" s="2" t="s">
        <v>52</v>
      </c>
      <c r="R1045" s="2" t="s">
        <v>52</v>
      </c>
      <c r="S1045" s="3"/>
      <c r="T1045" s="3"/>
      <c r="U1045" s="3"/>
      <c r="V1045" s="3"/>
      <c r="W1045" s="3"/>
      <c r="X1045" s="3"/>
      <c r="Y1045" s="3"/>
      <c r="Z1045" s="3"/>
      <c r="AA1045" s="3"/>
      <c r="AB1045" s="3"/>
      <c r="AC1045" s="3"/>
      <c r="AD1045" s="3"/>
      <c r="AE1045" s="3"/>
      <c r="AF1045" s="3"/>
      <c r="AG1045" s="3"/>
      <c r="AH1045" s="3"/>
      <c r="AI1045" s="3"/>
      <c r="AJ1045" s="3"/>
      <c r="AK1045" s="3"/>
      <c r="AL1045" s="3"/>
      <c r="AM1045" s="3"/>
      <c r="AN1045" s="3"/>
      <c r="AO1045" s="3"/>
      <c r="AP1045" s="3"/>
      <c r="AQ1045" s="3"/>
      <c r="AR1045" s="3"/>
      <c r="AS1045" s="3"/>
      <c r="AT1045" s="3"/>
      <c r="AU1045" s="3"/>
      <c r="AV1045" s="2" t="s">
        <v>52</v>
      </c>
      <c r="AW1045" s="2" t="s">
        <v>52</v>
      </c>
      <c r="AX1045" s="2" t="s">
        <v>52</v>
      </c>
      <c r="AY1045" s="2" t="s">
        <v>52</v>
      </c>
      <c r="AZ1045" s="2" t="s">
        <v>52</v>
      </c>
    </row>
    <row r="1046" spans="1:52" ht="30" customHeight="1" x14ac:dyDescent="0.3">
      <c r="A1046" s="23"/>
      <c r="B1046" s="23"/>
      <c r="C1046" s="23"/>
      <c r="D1046" s="23"/>
      <c r="E1046" s="25"/>
      <c r="F1046" s="28"/>
      <c r="G1046" s="25"/>
      <c r="H1046" s="28"/>
      <c r="I1046" s="25"/>
      <c r="J1046" s="28"/>
      <c r="K1046" s="25"/>
      <c r="L1046" s="28"/>
      <c r="M1046" s="23"/>
    </row>
    <row r="1047" spans="1:52" ht="30" customHeight="1" x14ac:dyDescent="0.3">
      <c r="A1047" s="19" t="s">
        <v>2470</v>
      </c>
      <c r="B1047" s="20"/>
      <c r="C1047" s="20"/>
      <c r="D1047" s="20"/>
      <c r="E1047" s="24"/>
      <c r="F1047" s="27"/>
      <c r="G1047" s="24"/>
      <c r="H1047" s="27"/>
      <c r="I1047" s="24"/>
      <c r="J1047" s="27"/>
      <c r="K1047" s="24"/>
      <c r="L1047" s="27"/>
      <c r="M1047" s="21"/>
      <c r="N1047" s="1" t="s">
        <v>657</v>
      </c>
    </row>
    <row r="1048" spans="1:52" ht="30" customHeight="1" x14ac:dyDescent="0.3">
      <c r="A1048" s="22" t="s">
        <v>1484</v>
      </c>
      <c r="B1048" s="22" t="s">
        <v>880</v>
      </c>
      <c r="C1048" s="22" t="s">
        <v>881</v>
      </c>
      <c r="D1048" s="23">
        <v>6.0000000000000001E-3</v>
      </c>
      <c r="E1048" s="25">
        <f>단가대비표!O174</f>
        <v>0</v>
      </c>
      <c r="F1048" s="28">
        <f>TRUNC(E1048*D1048,1)</f>
        <v>0</v>
      </c>
      <c r="G1048" s="25">
        <f>단가대비표!P174</f>
        <v>0</v>
      </c>
      <c r="H1048" s="28">
        <f>TRUNC(G1048*D1048,1)</f>
        <v>0</v>
      </c>
      <c r="I1048" s="25">
        <f>단가대비표!V174</f>
        <v>0</v>
      </c>
      <c r="J1048" s="28">
        <f>TRUNC(I1048*D1048,1)</f>
        <v>0</v>
      </c>
      <c r="K1048" s="25">
        <f>TRUNC(E1048+G1048+I1048,1)</f>
        <v>0</v>
      </c>
      <c r="L1048" s="28">
        <f>TRUNC(F1048+H1048+J1048,1)</f>
        <v>0</v>
      </c>
      <c r="M1048" s="22" t="s">
        <v>1485</v>
      </c>
      <c r="N1048" s="2" t="s">
        <v>657</v>
      </c>
      <c r="O1048" s="2" t="s">
        <v>1486</v>
      </c>
      <c r="P1048" s="2" t="s">
        <v>64</v>
      </c>
      <c r="Q1048" s="2" t="s">
        <v>64</v>
      </c>
      <c r="R1048" s="2" t="s">
        <v>63</v>
      </c>
      <c r="S1048" s="3"/>
      <c r="T1048" s="3"/>
      <c r="U1048" s="3"/>
      <c r="V1048" s="3"/>
      <c r="W1048" s="3"/>
      <c r="X1048" s="3"/>
      <c r="Y1048" s="3"/>
      <c r="Z1048" s="3"/>
      <c r="AA1048" s="3"/>
      <c r="AB1048" s="3"/>
      <c r="AC1048" s="3"/>
      <c r="AD1048" s="3"/>
      <c r="AE1048" s="3"/>
      <c r="AF1048" s="3"/>
      <c r="AG1048" s="3"/>
      <c r="AH1048" s="3"/>
      <c r="AI1048" s="3"/>
      <c r="AJ1048" s="3"/>
      <c r="AK1048" s="3"/>
      <c r="AL1048" s="3"/>
      <c r="AM1048" s="3"/>
      <c r="AN1048" s="3"/>
      <c r="AO1048" s="3"/>
      <c r="AP1048" s="3"/>
      <c r="AQ1048" s="3"/>
      <c r="AR1048" s="3"/>
      <c r="AS1048" s="3"/>
      <c r="AT1048" s="3"/>
      <c r="AU1048" s="3"/>
      <c r="AV1048" s="2" t="s">
        <v>52</v>
      </c>
      <c r="AW1048" s="2" t="s">
        <v>2472</v>
      </c>
      <c r="AX1048" s="2" t="s">
        <v>52</v>
      </c>
      <c r="AY1048" s="2" t="s">
        <v>52</v>
      </c>
      <c r="AZ1048" s="2" t="s">
        <v>52</v>
      </c>
    </row>
    <row r="1049" spans="1:52" ht="30" customHeight="1" x14ac:dyDescent="0.3">
      <c r="A1049" s="22" t="s">
        <v>1053</v>
      </c>
      <c r="B1049" s="22" t="s">
        <v>880</v>
      </c>
      <c r="C1049" s="22" t="s">
        <v>881</v>
      </c>
      <c r="D1049" s="23">
        <v>4.0000000000000001E-3</v>
      </c>
      <c r="E1049" s="25">
        <f>단가대비표!O157</f>
        <v>0</v>
      </c>
      <c r="F1049" s="28">
        <f>TRUNC(E1049*D1049,1)</f>
        <v>0</v>
      </c>
      <c r="G1049" s="25">
        <f>단가대비표!P157</f>
        <v>0</v>
      </c>
      <c r="H1049" s="28">
        <f>TRUNC(G1049*D1049,1)</f>
        <v>0</v>
      </c>
      <c r="I1049" s="25">
        <f>단가대비표!V157</f>
        <v>0</v>
      </c>
      <c r="J1049" s="28">
        <f>TRUNC(I1049*D1049,1)</f>
        <v>0</v>
      </c>
      <c r="K1049" s="25">
        <f>TRUNC(E1049+G1049+I1049,1)</f>
        <v>0</v>
      </c>
      <c r="L1049" s="28">
        <f>TRUNC(F1049+H1049+J1049,1)</f>
        <v>0</v>
      </c>
      <c r="M1049" s="22" t="s">
        <v>1120</v>
      </c>
      <c r="N1049" s="2" t="s">
        <v>657</v>
      </c>
      <c r="O1049" s="2" t="s">
        <v>1054</v>
      </c>
      <c r="P1049" s="2" t="s">
        <v>64</v>
      </c>
      <c r="Q1049" s="2" t="s">
        <v>64</v>
      </c>
      <c r="R1049" s="2" t="s">
        <v>63</v>
      </c>
      <c r="S1049" s="3"/>
      <c r="T1049" s="3"/>
      <c r="U1049" s="3"/>
      <c r="V1049" s="3"/>
      <c r="W1049" s="3"/>
      <c r="X1049" s="3"/>
      <c r="Y1049" s="3"/>
      <c r="Z1049" s="3"/>
      <c r="AA1049" s="3"/>
      <c r="AB1049" s="3"/>
      <c r="AC1049" s="3"/>
      <c r="AD1049" s="3"/>
      <c r="AE1049" s="3"/>
      <c r="AF1049" s="3"/>
      <c r="AG1049" s="3"/>
      <c r="AH1049" s="3"/>
      <c r="AI1049" s="3"/>
      <c r="AJ1049" s="3"/>
      <c r="AK1049" s="3"/>
      <c r="AL1049" s="3"/>
      <c r="AM1049" s="3"/>
      <c r="AN1049" s="3"/>
      <c r="AO1049" s="3"/>
      <c r="AP1049" s="3"/>
      <c r="AQ1049" s="3"/>
      <c r="AR1049" s="3"/>
      <c r="AS1049" s="3"/>
      <c r="AT1049" s="3"/>
      <c r="AU1049" s="3"/>
      <c r="AV1049" s="2" t="s">
        <v>52</v>
      </c>
      <c r="AW1049" s="2" t="s">
        <v>2473</v>
      </c>
      <c r="AX1049" s="2" t="s">
        <v>52</v>
      </c>
      <c r="AY1049" s="2" t="s">
        <v>52</v>
      </c>
      <c r="AZ1049" s="2" t="s">
        <v>52</v>
      </c>
    </row>
    <row r="1050" spans="1:52" ht="30" customHeight="1" x14ac:dyDescent="0.3">
      <c r="A1050" s="22" t="s">
        <v>885</v>
      </c>
      <c r="B1050" s="22" t="s">
        <v>52</v>
      </c>
      <c r="C1050" s="22" t="s">
        <v>52</v>
      </c>
      <c r="D1050" s="23"/>
      <c r="E1050" s="25"/>
      <c r="F1050" s="28">
        <f>TRUNC(SUMIF(N1048:N1049, N1047, F1048:F1049),0)</f>
        <v>0</v>
      </c>
      <c r="G1050" s="25"/>
      <c r="H1050" s="28">
        <f>TRUNC(SUMIF(N1048:N1049, N1047, H1048:H1049),0)</f>
        <v>0</v>
      </c>
      <c r="I1050" s="25"/>
      <c r="J1050" s="28">
        <f>TRUNC(SUMIF(N1048:N1049, N1047, J1048:J1049),0)</f>
        <v>0</v>
      </c>
      <c r="K1050" s="25"/>
      <c r="L1050" s="28">
        <f>F1050+H1050+J1050</f>
        <v>0</v>
      </c>
      <c r="M1050" s="22" t="s">
        <v>52</v>
      </c>
      <c r="N1050" s="2" t="s">
        <v>92</v>
      </c>
      <c r="O1050" s="2" t="s">
        <v>92</v>
      </c>
      <c r="P1050" s="2" t="s">
        <v>52</v>
      </c>
      <c r="Q1050" s="2" t="s">
        <v>52</v>
      </c>
      <c r="R1050" s="2" t="s">
        <v>52</v>
      </c>
      <c r="S1050" s="3"/>
      <c r="T1050" s="3"/>
      <c r="U1050" s="3"/>
      <c r="V1050" s="3"/>
      <c r="W1050" s="3"/>
      <c r="X1050" s="3"/>
      <c r="Y1050" s="3"/>
      <c r="Z1050" s="3"/>
      <c r="AA1050" s="3"/>
      <c r="AB1050" s="3"/>
      <c r="AC1050" s="3"/>
      <c r="AD1050" s="3"/>
      <c r="AE1050" s="3"/>
      <c r="AF1050" s="3"/>
      <c r="AG1050" s="3"/>
      <c r="AH1050" s="3"/>
      <c r="AI1050" s="3"/>
      <c r="AJ1050" s="3"/>
      <c r="AK1050" s="3"/>
      <c r="AL1050" s="3"/>
      <c r="AM1050" s="3"/>
      <c r="AN1050" s="3"/>
      <c r="AO1050" s="3"/>
      <c r="AP1050" s="3"/>
      <c r="AQ1050" s="3"/>
      <c r="AR1050" s="3"/>
      <c r="AS1050" s="3"/>
      <c r="AT1050" s="3"/>
      <c r="AU1050" s="3"/>
      <c r="AV1050" s="2" t="s">
        <v>52</v>
      </c>
      <c r="AW1050" s="2" t="s">
        <v>52</v>
      </c>
      <c r="AX1050" s="2" t="s">
        <v>52</v>
      </c>
      <c r="AY1050" s="2" t="s">
        <v>52</v>
      </c>
      <c r="AZ1050" s="2" t="s">
        <v>52</v>
      </c>
    </row>
    <row r="1051" spans="1:52" ht="30" customHeight="1" x14ac:dyDescent="0.3">
      <c r="A1051" s="23"/>
      <c r="B1051" s="23"/>
      <c r="C1051" s="23"/>
      <c r="D1051" s="23"/>
      <c r="E1051" s="25"/>
      <c r="F1051" s="28"/>
      <c r="G1051" s="25"/>
      <c r="H1051" s="28"/>
      <c r="I1051" s="25"/>
      <c r="J1051" s="28"/>
      <c r="K1051" s="25"/>
      <c r="L1051" s="28"/>
      <c r="M1051" s="23"/>
    </row>
    <row r="1052" spans="1:52" ht="30" customHeight="1" x14ac:dyDescent="0.3">
      <c r="A1052" s="19" t="s">
        <v>2474</v>
      </c>
      <c r="B1052" s="20"/>
      <c r="C1052" s="20"/>
      <c r="D1052" s="20"/>
      <c r="E1052" s="24"/>
      <c r="F1052" s="27"/>
      <c r="G1052" s="24"/>
      <c r="H1052" s="27"/>
      <c r="I1052" s="24"/>
      <c r="J1052" s="27"/>
      <c r="K1052" s="24"/>
      <c r="L1052" s="27"/>
      <c r="M1052" s="21"/>
      <c r="N1052" s="1" t="s">
        <v>662</v>
      </c>
    </row>
    <row r="1053" spans="1:52" ht="30" customHeight="1" x14ac:dyDescent="0.3">
      <c r="A1053" s="22" t="s">
        <v>1942</v>
      </c>
      <c r="B1053" s="22" t="s">
        <v>880</v>
      </c>
      <c r="C1053" s="22" t="s">
        <v>881</v>
      </c>
      <c r="D1053" s="23">
        <v>4.1000000000000002E-2</v>
      </c>
      <c r="E1053" s="25">
        <f>단가대비표!O172</f>
        <v>0</v>
      </c>
      <c r="F1053" s="28">
        <f>TRUNC(E1053*D1053,1)</f>
        <v>0</v>
      </c>
      <c r="G1053" s="25">
        <f>단가대비표!P172</f>
        <v>0</v>
      </c>
      <c r="H1053" s="28">
        <f>TRUNC(G1053*D1053,1)</f>
        <v>0</v>
      </c>
      <c r="I1053" s="25">
        <f>단가대비표!V172</f>
        <v>0</v>
      </c>
      <c r="J1053" s="28">
        <f>TRUNC(I1053*D1053,1)</f>
        <v>0</v>
      </c>
      <c r="K1053" s="25">
        <f t="shared" ref="K1053:L1055" si="163">TRUNC(E1053+G1053+I1053,1)</f>
        <v>0</v>
      </c>
      <c r="L1053" s="28">
        <f t="shared" si="163"/>
        <v>0</v>
      </c>
      <c r="M1053" s="22" t="s">
        <v>1943</v>
      </c>
      <c r="N1053" s="2" t="s">
        <v>662</v>
      </c>
      <c r="O1053" s="2" t="s">
        <v>1944</v>
      </c>
      <c r="P1053" s="2" t="s">
        <v>64</v>
      </c>
      <c r="Q1053" s="2" t="s">
        <v>64</v>
      </c>
      <c r="R1053" s="2" t="s">
        <v>63</v>
      </c>
      <c r="S1053" s="3"/>
      <c r="T1053" s="3"/>
      <c r="U1053" s="3"/>
      <c r="V1053" s="3">
        <v>1</v>
      </c>
      <c r="W1053" s="3"/>
      <c r="X1053" s="3"/>
      <c r="Y1053" s="3"/>
      <c r="Z1053" s="3"/>
      <c r="AA1053" s="3"/>
      <c r="AB1053" s="3"/>
      <c r="AC1053" s="3"/>
      <c r="AD1053" s="3"/>
      <c r="AE1053" s="3"/>
      <c r="AF1053" s="3"/>
      <c r="AG1053" s="3"/>
      <c r="AH1053" s="3"/>
      <c r="AI1053" s="3"/>
      <c r="AJ1053" s="3"/>
      <c r="AK1053" s="3"/>
      <c r="AL1053" s="3"/>
      <c r="AM1053" s="3"/>
      <c r="AN1053" s="3"/>
      <c r="AO1053" s="3"/>
      <c r="AP1053" s="3"/>
      <c r="AQ1053" s="3"/>
      <c r="AR1053" s="3"/>
      <c r="AS1053" s="3"/>
      <c r="AT1053" s="3"/>
      <c r="AU1053" s="3"/>
      <c r="AV1053" s="2" t="s">
        <v>52</v>
      </c>
      <c r="AW1053" s="2" t="s">
        <v>2476</v>
      </c>
      <c r="AX1053" s="2" t="s">
        <v>52</v>
      </c>
      <c r="AY1053" s="2" t="s">
        <v>52</v>
      </c>
      <c r="AZ1053" s="2" t="s">
        <v>52</v>
      </c>
    </row>
    <row r="1054" spans="1:52" ht="30" customHeight="1" x14ac:dyDescent="0.3">
      <c r="A1054" s="22" t="s">
        <v>1053</v>
      </c>
      <c r="B1054" s="22" t="s">
        <v>880</v>
      </c>
      <c r="C1054" s="22" t="s">
        <v>881</v>
      </c>
      <c r="D1054" s="23">
        <v>2.7E-2</v>
      </c>
      <c r="E1054" s="25">
        <f>단가대비표!O157</f>
        <v>0</v>
      </c>
      <c r="F1054" s="28">
        <f>TRUNC(E1054*D1054,1)</f>
        <v>0</v>
      </c>
      <c r="G1054" s="25">
        <f>단가대비표!P157</f>
        <v>0</v>
      </c>
      <c r="H1054" s="28">
        <f>TRUNC(G1054*D1054,1)</f>
        <v>0</v>
      </c>
      <c r="I1054" s="25">
        <f>단가대비표!V157</f>
        <v>0</v>
      </c>
      <c r="J1054" s="28">
        <f>TRUNC(I1054*D1054,1)</f>
        <v>0</v>
      </c>
      <c r="K1054" s="25">
        <f t="shared" si="163"/>
        <v>0</v>
      </c>
      <c r="L1054" s="28">
        <f t="shared" si="163"/>
        <v>0</v>
      </c>
      <c r="M1054" s="22" t="s">
        <v>1120</v>
      </c>
      <c r="N1054" s="2" t="s">
        <v>662</v>
      </c>
      <c r="O1054" s="2" t="s">
        <v>1054</v>
      </c>
      <c r="P1054" s="2" t="s">
        <v>64</v>
      </c>
      <c r="Q1054" s="2" t="s">
        <v>64</v>
      </c>
      <c r="R1054" s="2" t="s">
        <v>63</v>
      </c>
      <c r="S1054" s="3"/>
      <c r="T1054" s="3"/>
      <c r="U1054" s="3"/>
      <c r="V1054" s="3">
        <v>1</v>
      </c>
      <c r="W1054" s="3"/>
      <c r="X1054" s="3"/>
      <c r="Y1054" s="3"/>
      <c r="Z1054" s="3"/>
      <c r="AA1054" s="3"/>
      <c r="AB1054" s="3"/>
      <c r="AC1054" s="3"/>
      <c r="AD1054" s="3"/>
      <c r="AE1054" s="3"/>
      <c r="AF1054" s="3"/>
      <c r="AG1054" s="3"/>
      <c r="AH1054" s="3"/>
      <c r="AI1054" s="3"/>
      <c r="AJ1054" s="3"/>
      <c r="AK1054" s="3"/>
      <c r="AL1054" s="3"/>
      <c r="AM1054" s="3"/>
      <c r="AN1054" s="3"/>
      <c r="AO1054" s="3"/>
      <c r="AP1054" s="3"/>
      <c r="AQ1054" s="3"/>
      <c r="AR1054" s="3"/>
      <c r="AS1054" s="3"/>
      <c r="AT1054" s="3"/>
      <c r="AU1054" s="3"/>
      <c r="AV1054" s="2" t="s">
        <v>52</v>
      </c>
      <c r="AW1054" s="2" t="s">
        <v>2477</v>
      </c>
      <c r="AX1054" s="2" t="s">
        <v>52</v>
      </c>
      <c r="AY1054" s="2" t="s">
        <v>52</v>
      </c>
      <c r="AZ1054" s="2" t="s">
        <v>52</v>
      </c>
    </row>
    <row r="1055" spans="1:52" ht="30" customHeight="1" x14ac:dyDescent="0.3">
      <c r="A1055" s="22" t="s">
        <v>1056</v>
      </c>
      <c r="B1055" s="22" t="s">
        <v>1573</v>
      </c>
      <c r="C1055" s="22" t="s">
        <v>458</v>
      </c>
      <c r="D1055" s="23">
        <v>1</v>
      </c>
      <c r="E1055" s="25">
        <v>0</v>
      </c>
      <c r="F1055" s="28">
        <f>TRUNC(E1055*D1055,1)</f>
        <v>0</v>
      </c>
      <c r="G1055" s="25">
        <v>0</v>
      </c>
      <c r="H1055" s="28">
        <f>TRUNC(G1055*D1055,1)</f>
        <v>0</v>
      </c>
      <c r="I1055" s="25">
        <f>TRUNC(SUMIF(V1053:V1055, RIGHTB(O1055, 1), H1053:H1055)*U1055, 2)</f>
        <v>0</v>
      </c>
      <c r="J1055" s="28">
        <f>TRUNC(I1055*D1055,1)</f>
        <v>0</v>
      </c>
      <c r="K1055" s="25">
        <f t="shared" si="163"/>
        <v>0</v>
      </c>
      <c r="L1055" s="28">
        <f t="shared" si="163"/>
        <v>0</v>
      </c>
      <c r="M1055" s="22" t="s">
        <v>52</v>
      </c>
      <c r="N1055" s="2" t="s">
        <v>662</v>
      </c>
      <c r="O1055" s="2" t="s">
        <v>877</v>
      </c>
      <c r="P1055" s="2" t="s">
        <v>64</v>
      </c>
      <c r="Q1055" s="2" t="s">
        <v>64</v>
      </c>
      <c r="R1055" s="2" t="s">
        <v>64</v>
      </c>
      <c r="S1055" s="3">
        <v>1</v>
      </c>
      <c r="T1055" s="3">
        <v>2</v>
      </c>
      <c r="U1055" s="3">
        <v>0.06</v>
      </c>
      <c r="V1055" s="3"/>
      <c r="W1055" s="3"/>
      <c r="X1055" s="3"/>
      <c r="Y1055" s="3"/>
      <c r="Z1055" s="3"/>
      <c r="AA1055" s="3"/>
      <c r="AB1055" s="3"/>
      <c r="AC1055" s="3"/>
      <c r="AD1055" s="3"/>
      <c r="AE1055" s="3"/>
      <c r="AF1055" s="3"/>
      <c r="AG1055" s="3"/>
      <c r="AH1055" s="3"/>
      <c r="AI1055" s="3"/>
      <c r="AJ1055" s="3"/>
      <c r="AK1055" s="3"/>
      <c r="AL1055" s="3"/>
      <c r="AM1055" s="3"/>
      <c r="AN1055" s="3"/>
      <c r="AO1055" s="3"/>
      <c r="AP1055" s="3"/>
      <c r="AQ1055" s="3"/>
      <c r="AR1055" s="3"/>
      <c r="AS1055" s="3"/>
      <c r="AT1055" s="3"/>
      <c r="AU1055" s="3"/>
      <c r="AV1055" s="2" t="s">
        <v>52</v>
      </c>
      <c r="AW1055" s="2" t="s">
        <v>2478</v>
      </c>
      <c r="AX1055" s="2" t="s">
        <v>52</v>
      </c>
      <c r="AY1055" s="2" t="s">
        <v>52</v>
      </c>
      <c r="AZ1055" s="2" t="s">
        <v>52</v>
      </c>
    </row>
    <row r="1056" spans="1:52" ht="30" customHeight="1" x14ac:dyDescent="0.3">
      <c r="A1056" s="22" t="s">
        <v>885</v>
      </c>
      <c r="B1056" s="22" t="s">
        <v>52</v>
      </c>
      <c r="C1056" s="22" t="s">
        <v>52</v>
      </c>
      <c r="D1056" s="23"/>
      <c r="E1056" s="25"/>
      <c r="F1056" s="28">
        <f>TRUNC(SUMIF(N1053:N1055, N1052, F1053:F1055),0)</f>
        <v>0</v>
      </c>
      <c r="G1056" s="25"/>
      <c r="H1056" s="28">
        <f>TRUNC(SUMIF(N1053:N1055, N1052, H1053:H1055),0)</f>
        <v>0</v>
      </c>
      <c r="I1056" s="25"/>
      <c r="J1056" s="28">
        <f>TRUNC(SUMIF(N1053:N1055, N1052, J1053:J1055),0)</f>
        <v>0</v>
      </c>
      <c r="K1056" s="25"/>
      <c r="L1056" s="28">
        <f>F1056+H1056+J1056</f>
        <v>0</v>
      </c>
      <c r="M1056" s="22" t="s">
        <v>52</v>
      </c>
      <c r="N1056" s="2" t="s">
        <v>92</v>
      </c>
      <c r="O1056" s="2" t="s">
        <v>92</v>
      </c>
      <c r="P1056" s="2" t="s">
        <v>52</v>
      </c>
      <c r="Q1056" s="2" t="s">
        <v>52</v>
      </c>
      <c r="R1056" s="2" t="s">
        <v>52</v>
      </c>
      <c r="S1056" s="3"/>
      <c r="T1056" s="3"/>
      <c r="U1056" s="3"/>
      <c r="V1056" s="3"/>
      <c r="W1056" s="3"/>
      <c r="X1056" s="3"/>
      <c r="Y1056" s="3"/>
      <c r="Z1056" s="3"/>
      <c r="AA1056" s="3"/>
      <c r="AB1056" s="3"/>
      <c r="AC1056" s="3"/>
      <c r="AD1056" s="3"/>
      <c r="AE1056" s="3"/>
      <c r="AF1056" s="3"/>
      <c r="AG1056" s="3"/>
      <c r="AH1056" s="3"/>
      <c r="AI1056" s="3"/>
      <c r="AJ1056" s="3"/>
      <c r="AK1056" s="3"/>
      <c r="AL1056" s="3"/>
      <c r="AM1056" s="3"/>
      <c r="AN1056" s="3"/>
      <c r="AO1056" s="3"/>
      <c r="AP1056" s="3"/>
      <c r="AQ1056" s="3"/>
      <c r="AR1056" s="3"/>
      <c r="AS1056" s="3"/>
      <c r="AT1056" s="3"/>
      <c r="AU1056" s="3"/>
      <c r="AV1056" s="2" t="s">
        <v>52</v>
      </c>
      <c r="AW1056" s="2" t="s">
        <v>52</v>
      </c>
      <c r="AX1056" s="2" t="s">
        <v>52</v>
      </c>
      <c r="AY1056" s="2" t="s">
        <v>52</v>
      </c>
      <c r="AZ1056" s="2" t="s">
        <v>52</v>
      </c>
    </row>
    <row r="1057" spans="1:52" ht="30" customHeight="1" x14ac:dyDescent="0.3">
      <c r="A1057" s="23"/>
      <c r="B1057" s="23"/>
      <c r="C1057" s="23"/>
      <c r="D1057" s="23"/>
      <c r="E1057" s="25"/>
      <c r="F1057" s="28"/>
      <c r="G1057" s="25"/>
      <c r="H1057" s="28"/>
      <c r="I1057" s="25"/>
      <c r="J1057" s="28"/>
      <c r="K1057" s="25"/>
      <c r="L1057" s="28"/>
      <c r="M1057" s="23"/>
    </row>
    <row r="1058" spans="1:52" ht="30" customHeight="1" x14ac:dyDescent="0.3">
      <c r="A1058" s="19" t="s">
        <v>2479</v>
      </c>
      <c r="B1058" s="20"/>
      <c r="C1058" s="20"/>
      <c r="D1058" s="20"/>
      <c r="E1058" s="24"/>
      <c r="F1058" s="27"/>
      <c r="G1058" s="24"/>
      <c r="H1058" s="27"/>
      <c r="I1058" s="24"/>
      <c r="J1058" s="27"/>
      <c r="K1058" s="24"/>
      <c r="L1058" s="27"/>
      <c r="M1058" s="21"/>
      <c r="N1058" s="1" t="s">
        <v>667</v>
      </c>
    </row>
    <row r="1059" spans="1:52" ht="30" customHeight="1" x14ac:dyDescent="0.3">
      <c r="A1059" s="22" t="s">
        <v>619</v>
      </c>
      <c r="B1059" s="22" t="s">
        <v>620</v>
      </c>
      <c r="C1059" s="22" t="s">
        <v>97</v>
      </c>
      <c r="D1059" s="23">
        <v>3.4000000000000002E-2</v>
      </c>
      <c r="E1059" s="25">
        <f>일위대가목록!E161</f>
        <v>0</v>
      </c>
      <c r="F1059" s="28">
        <f>TRUNC(E1059*D1059,1)</f>
        <v>0</v>
      </c>
      <c r="G1059" s="25">
        <f>일위대가목록!F161</f>
        <v>0</v>
      </c>
      <c r="H1059" s="28">
        <f>TRUNC(G1059*D1059,1)</f>
        <v>0</v>
      </c>
      <c r="I1059" s="25">
        <f>일위대가목록!G161</f>
        <v>0</v>
      </c>
      <c r="J1059" s="28">
        <f>TRUNC(I1059*D1059,1)</f>
        <v>0</v>
      </c>
      <c r="K1059" s="25">
        <f>TRUNC(E1059+G1059+I1059,1)</f>
        <v>0</v>
      </c>
      <c r="L1059" s="28">
        <f>TRUNC(F1059+H1059+J1059,1)</f>
        <v>0</v>
      </c>
      <c r="M1059" s="22" t="s">
        <v>621</v>
      </c>
      <c r="N1059" s="2" t="s">
        <v>667</v>
      </c>
      <c r="O1059" s="2" t="s">
        <v>622</v>
      </c>
      <c r="P1059" s="2" t="s">
        <v>63</v>
      </c>
      <c r="Q1059" s="2" t="s">
        <v>64</v>
      </c>
      <c r="R1059" s="2" t="s">
        <v>64</v>
      </c>
      <c r="S1059" s="3"/>
      <c r="T1059" s="3"/>
      <c r="U1059" s="3"/>
      <c r="V1059" s="3"/>
      <c r="W1059" s="3"/>
      <c r="X1059" s="3"/>
      <c r="Y1059" s="3"/>
      <c r="Z1059" s="3"/>
      <c r="AA1059" s="3"/>
      <c r="AB1059" s="3"/>
      <c r="AC1059" s="3"/>
      <c r="AD1059" s="3"/>
      <c r="AE1059" s="3"/>
      <c r="AF1059" s="3"/>
      <c r="AG1059" s="3"/>
      <c r="AH1059" s="3"/>
      <c r="AI1059" s="3"/>
      <c r="AJ1059" s="3"/>
      <c r="AK1059" s="3"/>
      <c r="AL1059" s="3"/>
      <c r="AM1059" s="3"/>
      <c r="AN1059" s="3"/>
      <c r="AO1059" s="3"/>
      <c r="AP1059" s="3"/>
      <c r="AQ1059" s="3"/>
      <c r="AR1059" s="3"/>
      <c r="AS1059" s="3"/>
      <c r="AT1059" s="3"/>
      <c r="AU1059" s="3"/>
      <c r="AV1059" s="2" t="s">
        <v>52</v>
      </c>
      <c r="AW1059" s="2" t="s">
        <v>2480</v>
      </c>
      <c r="AX1059" s="2" t="s">
        <v>52</v>
      </c>
      <c r="AY1059" s="2" t="s">
        <v>52</v>
      </c>
      <c r="AZ1059" s="2" t="s">
        <v>52</v>
      </c>
    </row>
    <row r="1060" spans="1:52" ht="30" customHeight="1" x14ac:dyDescent="0.3">
      <c r="A1060" s="22" t="s">
        <v>885</v>
      </c>
      <c r="B1060" s="22" t="s">
        <v>52</v>
      </c>
      <c r="C1060" s="22" t="s">
        <v>52</v>
      </c>
      <c r="D1060" s="23"/>
      <c r="E1060" s="25"/>
      <c r="F1060" s="28">
        <f>TRUNC(SUMIF(N1059:N1059, N1058, F1059:F1059),0)</f>
        <v>0</v>
      </c>
      <c r="G1060" s="25"/>
      <c r="H1060" s="28">
        <f>TRUNC(SUMIF(N1059:N1059, N1058, H1059:H1059),0)</f>
        <v>0</v>
      </c>
      <c r="I1060" s="25"/>
      <c r="J1060" s="28">
        <f>TRUNC(SUMIF(N1059:N1059, N1058, J1059:J1059),0)</f>
        <v>0</v>
      </c>
      <c r="K1060" s="25"/>
      <c r="L1060" s="28">
        <f>F1060+H1060+J1060</f>
        <v>0</v>
      </c>
      <c r="M1060" s="22" t="s">
        <v>52</v>
      </c>
      <c r="N1060" s="2" t="s">
        <v>92</v>
      </c>
      <c r="O1060" s="2" t="s">
        <v>92</v>
      </c>
      <c r="P1060" s="2" t="s">
        <v>52</v>
      </c>
      <c r="Q1060" s="2" t="s">
        <v>52</v>
      </c>
      <c r="R1060" s="2" t="s">
        <v>52</v>
      </c>
      <c r="S1060" s="3"/>
      <c r="T1060" s="3"/>
      <c r="U1060" s="3"/>
      <c r="V1060" s="3"/>
      <c r="W1060" s="3"/>
      <c r="X1060" s="3"/>
      <c r="Y1060" s="3"/>
      <c r="Z1060" s="3"/>
      <c r="AA1060" s="3"/>
      <c r="AB1060" s="3"/>
      <c r="AC1060" s="3"/>
      <c r="AD1060" s="3"/>
      <c r="AE1060" s="3"/>
      <c r="AF1060" s="3"/>
      <c r="AG1060" s="3"/>
      <c r="AH1060" s="3"/>
      <c r="AI1060" s="3"/>
      <c r="AJ1060" s="3"/>
      <c r="AK1060" s="3"/>
      <c r="AL1060" s="3"/>
      <c r="AM1060" s="3"/>
      <c r="AN1060" s="3"/>
      <c r="AO1060" s="3"/>
      <c r="AP1060" s="3"/>
      <c r="AQ1060" s="3"/>
      <c r="AR1060" s="3"/>
      <c r="AS1060" s="3"/>
      <c r="AT1060" s="3"/>
      <c r="AU1060" s="3"/>
      <c r="AV1060" s="2" t="s">
        <v>52</v>
      </c>
      <c r="AW1060" s="2" t="s">
        <v>52</v>
      </c>
      <c r="AX1060" s="2" t="s">
        <v>52</v>
      </c>
      <c r="AY1060" s="2" t="s">
        <v>52</v>
      </c>
      <c r="AZ1060" s="2" t="s">
        <v>52</v>
      </c>
    </row>
    <row r="1061" spans="1:52" ht="30" customHeight="1" x14ac:dyDescent="0.3">
      <c r="A1061" s="23"/>
      <c r="B1061" s="23"/>
      <c r="C1061" s="23"/>
      <c r="D1061" s="23"/>
      <c r="E1061" s="25"/>
      <c r="F1061" s="28"/>
      <c r="G1061" s="25"/>
      <c r="H1061" s="28"/>
      <c r="I1061" s="25"/>
      <c r="J1061" s="28"/>
      <c r="K1061" s="25"/>
      <c r="L1061" s="28"/>
      <c r="M1061" s="23"/>
    </row>
    <row r="1062" spans="1:52" ht="30" customHeight="1" x14ac:dyDescent="0.3">
      <c r="A1062" s="19" t="s">
        <v>2481</v>
      </c>
      <c r="B1062" s="20"/>
      <c r="C1062" s="20"/>
      <c r="D1062" s="20"/>
      <c r="E1062" s="24"/>
      <c r="F1062" s="27"/>
      <c r="G1062" s="24"/>
      <c r="H1062" s="27"/>
      <c r="I1062" s="24"/>
      <c r="J1062" s="27"/>
      <c r="K1062" s="24"/>
      <c r="L1062" s="27"/>
      <c r="M1062" s="21"/>
      <c r="N1062" s="1" t="s">
        <v>672</v>
      </c>
    </row>
    <row r="1063" spans="1:52" ht="30" customHeight="1" x14ac:dyDescent="0.3">
      <c r="A1063" s="22" t="s">
        <v>1981</v>
      </c>
      <c r="B1063" s="22" t="s">
        <v>1982</v>
      </c>
      <c r="C1063" s="22" t="s">
        <v>82</v>
      </c>
      <c r="D1063" s="23">
        <v>1</v>
      </c>
      <c r="E1063" s="25">
        <f>일위대가목록!E110</f>
        <v>0</v>
      </c>
      <c r="F1063" s="28">
        <f>TRUNC(E1063*D1063,1)</f>
        <v>0</v>
      </c>
      <c r="G1063" s="25">
        <f>일위대가목록!F110</f>
        <v>0</v>
      </c>
      <c r="H1063" s="28">
        <f>TRUNC(G1063*D1063,1)</f>
        <v>0</v>
      </c>
      <c r="I1063" s="25">
        <f>일위대가목록!G110</f>
        <v>0</v>
      </c>
      <c r="J1063" s="28">
        <f>TRUNC(I1063*D1063,1)</f>
        <v>0</v>
      </c>
      <c r="K1063" s="25">
        <f>TRUNC(E1063+G1063+I1063,1)</f>
        <v>0</v>
      </c>
      <c r="L1063" s="28">
        <f>TRUNC(F1063+H1063+J1063,1)</f>
        <v>0</v>
      </c>
      <c r="M1063" s="22" t="s">
        <v>1049</v>
      </c>
      <c r="N1063" s="2" t="s">
        <v>52</v>
      </c>
      <c r="O1063" s="2" t="s">
        <v>1980</v>
      </c>
      <c r="P1063" s="2" t="s">
        <v>63</v>
      </c>
      <c r="Q1063" s="2" t="s">
        <v>64</v>
      </c>
      <c r="R1063" s="2" t="s">
        <v>64</v>
      </c>
      <c r="S1063" s="3"/>
      <c r="T1063" s="3"/>
      <c r="U1063" s="3"/>
      <c r="V1063" s="3">
        <v>1</v>
      </c>
      <c r="W1063" s="3"/>
      <c r="X1063" s="3"/>
      <c r="Y1063" s="3"/>
      <c r="Z1063" s="3"/>
      <c r="AA1063" s="3"/>
      <c r="AB1063" s="3"/>
      <c r="AC1063" s="3"/>
      <c r="AD1063" s="3"/>
      <c r="AE1063" s="3"/>
      <c r="AF1063" s="3"/>
      <c r="AG1063" s="3"/>
      <c r="AH1063" s="3"/>
      <c r="AI1063" s="3"/>
      <c r="AJ1063" s="3"/>
      <c r="AK1063" s="3"/>
      <c r="AL1063" s="3"/>
      <c r="AM1063" s="3"/>
      <c r="AN1063" s="3"/>
      <c r="AO1063" s="3"/>
      <c r="AP1063" s="3"/>
      <c r="AQ1063" s="3"/>
      <c r="AR1063" s="3"/>
      <c r="AS1063" s="3"/>
      <c r="AT1063" s="3"/>
      <c r="AU1063" s="3"/>
      <c r="AV1063" s="2" t="s">
        <v>52</v>
      </c>
      <c r="AW1063" s="2" t="s">
        <v>2482</v>
      </c>
      <c r="AX1063" s="2" t="s">
        <v>52</v>
      </c>
      <c r="AY1063" s="2" t="s">
        <v>1052</v>
      </c>
      <c r="AZ1063" s="2" t="s">
        <v>52</v>
      </c>
    </row>
    <row r="1064" spans="1:52" ht="30" customHeight="1" x14ac:dyDescent="0.3">
      <c r="A1064" s="22" t="s">
        <v>2436</v>
      </c>
      <c r="B1064" s="22" t="s">
        <v>2483</v>
      </c>
      <c r="C1064" s="22" t="s">
        <v>458</v>
      </c>
      <c r="D1064" s="23">
        <v>1</v>
      </c>
      <c r="E1064" s="25">
        <v>0</v>
      </c>
      <c r="F1064" s="28">
        <f>TRUNC(E1064*D1064,1)</f>
        <v>0</v>
      </c>
      <c r="G1064" s="25">
        <f>TRUNC(SUMIF(V1063:V1064, RIGHTB(O1064, 1), L1063:L1064)*U1064, 2)</f>
        <v>0</v>
      </c>
      <c r="H1064" s="28">
        <f>TRUNC(G1064*D1064,1)</f>
        <v>0</v>
      </c>
      <c r="I1064" s="25">
        <v>0</v>
      </c>
      <c r="J1064" s="28">
        <f>TRUNC(I1064*D1064,1)</f>
        <v>0</v>
      </c>
      <c r="K1064" s="25">
        <f>TRUNC(E1064+G1064+I1064,1)</f>
        <v>0</v>
      </c>
      <c r="L1064" s="28">
        <f>TRUNC(F1064+H1064+J1064,1)</f>
        <v>0</v>
      </c>
      <c r="M1064" s="22" t="s">
        <v>52</v>
      </c>
      <c r="N1064" s="2" t="s">
        <v>672</v>
      </c>
      <c r="O1064" s="2" t="s">
        <v>877</v>
      </c>
      <c r="P1064" s="2" t="s">
        <v>64</v>
      </c>
      <c r="Q1064" s="2" t="s">
        <v>64</v>
      </c>
      <c r="R1064" s="2" t="s">
        <v>64</v>
      </c>
      <c r="S1064" s="3">
        <v>3</v>
      </c>
      <c r="T1064" s="3">
        <v>1</v>
      </c>
      <c r="U1064" s="3">
        <v>0.25</v>
      </c>
      <c r="V1064" s="3"/>
      <c r="W1064" s="3"/>
      <c r="X1064" s="3"/>
      <c r="Y1064" s="3"/>
      <c r="Z1064" s="3"/>
      <c r="AA1064" s="3"/>
      <c r="AB1064" s="3"/>
      <c r="AC1064" s="3"/>
      <c r="AD1064" s="3"/>
      <c r="AE1064" s="3"/>
      <c r="AF1064" s="3"/>
      <c r="AG1064" s="3"/>
      <c r="AH1064" s="3"/>
      <c r="AI1064" s="3"/>
      <c r="AJ1064" s="3"/>
      <c r="AK1064" s="3"/>
      <c r="AL1064" s="3"/>
      <c r="AM1064" s="3"/>
      <c r="AN1064" s="3"/>
      <c r="AO1064" s="3"/>
      <c r="AP1064" s="3"/>
      <c r="AQ1064" s="3"/>
      <c r="AR1064" s="3"/>
      <c r="AS1064" s="3"/>
      <c r="AT1064" s="3"/>
      <c r="AU1064" s="3"/>
      <c r="AV1064" s="2" t="s">
        <v>52</v>
      </c>
      <c r="AW1064" s="2" t="s">
        <v>2484</v>
      </c>
      <c r="AX1064" s="2" t="s">
        <v>52</v>
      </c>
      <c r="AY1064" s="2" t="s">
        <v>52</v>
      </c>
      <c r="AZ1064" s="2" t="s">
        <v>52</v>
      </c>
    </row>
    <row r="1065" spans="1:52" ht="30" customHeight="1" x14ac:dyDescent="0.3">
      <c r="A1065" s="22" t="s">
        <v>885</v>
      </c>
      <c r="B1065" s="22" t="s">
        <v>52</v>
      </c>
      <c r="C1065" s="22" t="s">
        <v>52</v>
      </c>
      <c r="D1065" s="23"/>
      <c r="E1065" s="25"/>
      <c r="F1065" s="28">
        <f>TRUNC(SUMIF(N1063:N1064, N1062, F1063:F1064),0)</f>
        <v>0</v>
      </c>
      <c r="G1065" s="25"/>
      <c r="H1065" s="28">
        <f>TRUNC(SUMIF(N1063:N1064, N1062, H1063:H1064),0)</f>
        <v>0</v>
      </c>
      <c r="I1065" s="25"/>
      <c r="J1065" s="28">
        <f>TRUNC(SUMIF(N1063:N1064, N1062, J1063:J1064),0)</f>
        <v>0</v>
      </c>
      <c r="K1065" s="25"/>
      <c r="L1065" s="28">
        <f>F1065+H1065+J1065</f>
        <v>0</v>
      </c>
      <c r="M1065" s="22" t="s">
        <v>52</v>
      </c>
      <c r="N1065" s="2" t="s">
        <v>92</v>
      </c>
      <c r="O1065" s="2" t="s">
        <v>92</v>
      </c>
      <c r="P1065" s="2" t="s">
        <v>52</v>
      </c>
      <c r="Q1065" s="2" t="s">
        <v>52</v>
      </c>
      <c r="R1065" s="2" t="s">
        <v>52</v>
      </c>
      <c r="S1065" s="3"/>
      <c r="T1065" s="3"/>
      <c r="U1065" s="3"/>
      <c r="V1065" s="3"/>
      <c r="W1065" s="3"/>
      <c r="X1065" s="3"/>
      <c r="Y1065" s="3"/>
      <c r="Z1065" s="3"/>
      <c r="AA1065" s="3"/>
      <c r="AB1065" s="3"/>
      <c r="AC1065" s="3"/>
      <c r="AD1065" s="3"/>
      <c r="AE1065" s="3"/>
      <c r="AF1065" s="3"/>
      <c r="AG1065" s="3"/>
      <c r="AH1065" s="3"/>
      <c r="AI1065" s="3"/>
      <c r="AJ1065" s="3"/>
      <c r="AK1065" s="3"/>
      <c r="AL1065" s="3"/>
      <c r="AM1065" s="3"/>
      <c r="AN1065" s="3"/>
      <c r="AO1065" s="3"/>
      <c r="AP1065" s="3"/>
      <c r="AQ1065" s="3"/>
      <c r="AR1065" s="3"/>
      <c r="AS1065" s="3"/>
      <c r="AT1065" s="3"/>
      <c r="AU1065" s="3"/>
      <c r="AV1065" s="2" t="s">
        <v>52</v>
      </c>
      <c r="AW1065" s="2" t="s">
        <v>52</v>
      </c>
      <c r="AX1065" s="2" t="s">
        <v>52</v>
      </c>
      <c r="AY1065" s="2" t="s">
        <v>52</v>
      </c>
      <c r="AZ1065" s="2" t="s">
        <v>52</v>
      </c>
    </row>
    <row r="1066" spans="1:52" ht="30" customHeight="1" x14ac:dyDescent="0.3">
      <c r="A1066" s="23"/>
      <c r="B1066" s="23"/>
      <c r="C1066" s="23"/>
      <c r="D1066" s="23"/>
      <c r="E1066" s="25"/>
      <c r="F1066" s="28"/>
      <c r="G1066" s="25"/>
      <c r="H1066" s="28"/>
      <c r="I1066" s="25"/>
      <c r="J1066" s="28"/>
      <c r="K1066" s="25"/>
      <c r="L1066" s="28"/>
      <c r="M1066" s="23"/>
    </row>
    <row r="1067" spans="1:52" ht="30" customHeight="1" x14ac:dyDescent="0.3">
      <c r="A1067" s="19" t="s">
        <v>2485</v>
      </c>
      <c r="B1067" s="20"/>
      <c r="C1067" s="20"/>
      <c r="D1067" s="20"/>
      <c r="E1067" s="24"/>
      <c r="F1067" s="27"/>
      <c r="G1067" s="24"/>
      <c r="H1067" s="27"/>
      <c r="I1067" s="24"/>
      <c r="J1067" s="27"/>
      <c r="K1067" s="24"/>
      <c r="L1067" s="27"/>
      <c r="M1067" s="21"/>
      <c r="N1067" s="1" t="s">
        <v>677</v>
      </c>
    </row>
    <row r="1068" spans="1:52" ht="30" customHeight="1" x14ac:dyDescent="0.3">
      <c r="A1068" s="22" t="s">
        <v>1481</v>
      </c>
      <c r="B1068" s="22" t="s">
        <v>52</v>
      </c>
      <c r="C1068" s="22" t="s">
        <v>82</v>
      </c>
      <c r="D1068" s="23">
        <v>1</v>
      </c>
      <c r="E1068" s="25">
        <f>일위대가목록!E57</f>
        <v>0</v>
      </c>
      <c r="F1068" s="28">
        <f>TRUNC(E1068*D1068,1)</f>
        <v>0</v>
      </c>
      <c r="G1068" s="25">
        <f>일위대가목록!F57</f>
        <v>0</v>
      </c>
      <c r="H1068" s="28">
        <f>TRUNC(G1068*D1068,1)</f>
        <v>0</v>
      </c>
      <c r="I1068" s="25">
        <f>일위대가목록!G57</f>
        <v>0</v>
      </c>
      <c r="J1068" s="28">
        <f>TRUNC(I1068*D1068,1)</f>
        <v>0</v>
      </c>
      <c r="K1068" s="25">
        <f>TRUNC(E1068+G1068+I1068,1)</f>
        <v>0</v>
      </c>
      <c r="L1068" s="28">
        <f>TRUNC(F1068+H1068+J1068,1)</f>
        <v>0</v>
      </c>
      <c r="M1068" s="22" t="s">
        <v>1049</v>
      </c>
      <c r="N1068" s="2" t="s">
        <v>52</v>
      </c>
      <c r="O1068" s="2" t="s">
        <v>1480</v>
      </c>
      <c r="P1068" s="2" t="s">
        <v>63</v>
      </c>
      <c r="Q1068" s="2" t="s">
        <v>64</v>
      </c>
      <c r="R1068" s="2" t="s">
        <v>64</v>
      </c>
      <c r="S1068" s="3"/>
      <c r="T1068" s="3"/>
      <c r="U1068" s="3"/>
      <c r="V1068" s="3">
        <v>1</v>
      </c>
      <c r="W1068" s="3"/>
      <c r="X1068" s="3"/>
      <c r="Y1068" s="3"/>
      <c r="Z1068" s="3"/>
      <c r="AA1068" s="3"/>
      <c r="AB1068" s="3"/>
      <c r="AC1068" s="3"/>
      <c r="AD1068" s="3"/>
      <c r="AE1068" s="3"/>
      <c r="AF1068" s="3"/>
      <c r="AG1068" s="3"/>
      <c r="AH1068" s="3"/>
      <c r="AI1068" s="3"/>
      <c r="AJ1068" s="3"/>
      <c r="AK1068" s="3"/>
      <c r="AL1068" s="3"/>
      <c r="AM1068" s="3"/>
      <c r="AN1068" s="3"/>
      <c r="AO1068" s="3"/>
      <c r="AP1068" s="3"/>
      <c r="AQ1068" s="3"/>
      <c r="AR1068" s="3"/>
      <c r="AS1068" s="3"/>
      <c r="AT1068" s="3"/>
      <c r="AU1068" s="3"/>
      <c r="AV1068" s="2" t="s">
        <v>52</v>
      </c>
      <c r="AW1068" s="2" t="s">
        <v>2486</v>
      </c>
      <c r="AX1068" s="2" t="s">
        <v>52</v>
      </c>
      <c r="AY1068" s="2" t="s">
        <v>1052</v>
      </c>
      <c r="AZ1068" s="2" t="s">
        <v>52</v>
      </c>
    </row>
    <row r="1069" spans="1:52" ht="30" customHeight="1" x14ac:dyDescent="0.3">
      <c r="A1069" s="22" t="s">
        <v>2436</v>
      </c>
      <c r="B1069" s="22" t="s">
        <v>2483</v>
      </c>
      <c r="C1069" s="22" t="s">
        <v>458</v>
      </c>
      <c r="D1069" s="23">
        <v>1</v>
      </c>
      <c r="E1069" s="25">
        <v>0</v>
      </c>
      <c r="F1069" s="28">
        <f>TRUNC(E1069*D1069,1)</f>
        <v>0</v>
      </c>
      <c r="G1069" s="25">
        <f>TRUNC(SUMIF(V1068:V1069, RIGHTB(O1069, 1), L1068:L1069)*U1069, 2)</f>
        <v>0</v>
      </c>
      <c r="H1069" s="28">
        <f>TRUNC(G1069*D1069,1)</f>
        <v>0</v>
      </c>
      <c r="I1069" s="25">
        <v>0</v>
      </c>
      <c r="J1069" s="28">
        <f>TRUNC(I1069*D1069,1)</f>
        <v>0</v>
      </c>
      <c r="K1069" s="25">
        <f>TRUNC(E1069+G1069+I1069,1)</f>
        <v>0</v>
      </c>
      <c r="L1069" s="28">
        <f>TRUNC(F1069+H1069+J1069,1)</f>
        <v>0</v>
      </c>
      <c r="M1069" s="22" t="s">
        <v>52</v>
      </c>
      <c r="N1069" s="2" t="s">
        <v>677</v>
      </c>
      <c r="O1069" s="2" t="s">
        <v>877</v>
      </c>
      <c r="P1069" s="2" t="s">
        <v>64</v>
      </c>
      <c r="Q1069" s="2" t="s">
        <v>64</v>
      </c>
      <c r="R1069" s="2" t="s">
        <v>64</v>
      </c>
      <c r="S1069" s="3">
        <v>3</v>
      </c>
      <c r="T1069" s="3">
        <v>1</v>
      </c>
      <c r="U1069" s="3">
        <v>0.25</v>
      </c>
      <c r="V1069" s="3"/>
      <c r="W1069" s="3"/>
      <c r="X1069" s="3"/>
      <c r="Y1069" s="3"/>
      <c r="Z1069" s="3"/>
      <c r="AA1069" s="3"/>
      <c r="AB1069" s="3"/>
      <c r="AC1069" s="3"/>
      <c r="AD1069" s="3"/>
      <c r="AE1069" s="3"/>
      <c r="AF1069" s="3"/>
      <c r="AG1069" s="3"/>
      <c r="AH1069" s="3"/>
      <c r="AI1069" s="3"/>
      <c r="AJ1069" s="3"/>
      <c r="AK1069" s="3"/>
      <c r="AL1069" s="3"/>
      <c r="AM1069" s="3"/>
      <c r="AN1069" s="3"/>
      <c r="AO1069" s="3"/>
      <c r="AP1069" s="3"/>
      <c r="AQ1069" s="3"/>
      <c r="AR1069" s="3"/>
      <c r="AS1069" s="3"/>
      <c r="AT1069" s="3"/>
      <c r="AU1069" s="3"/>
      <c r="AV1069" s="2" t="s">
        <v>52</v>
      </c>
      <c r="AW1069" s="2" t="s">
        <v>2487</v>
      </c>
      <c r="AX1069" s="2" t="s">
        <v>52</v>
      </c>
      <c r="AY1069" s="2" t="s">
        <v>52</v>
      </c>
      <c r="AZ1069" s="2" t="s">
        <v>52</v>
      </c>
    </row>
    <row r="1070" spans="1:52" ht="30" customHeight="1" x14ac:dyDescent="0.3">
      <c r="A1070" s="22" t="s">
        <v>885</v>
      </c>
      <c r="B1070" s="22" t="s">
        <v>52</v>
      </c>
      <c r="C1070" s="22" t="s">
        <v>52</v>
      </c>
      <c r="D1070" s="23"/>
      <c r="E1070" s="25"/>
      <c r="F1070" s="28">
        <f>TRUNC(SUMIF(N1068:N1069, N1067, F1068:F1069),0)</f>
        <v>0</v>
      </c>
      <c r="G1070" s="25"/>
      <c r="H1070" s="28">
        <f>TRUNC(SUMIF(N1068:N1069, N1067, H1068:H1069),0)</f>
        <v>0</v>
      </c>
      <c r="I1070" s="25"/>
      <c r="J1070" s="28">
        <f>TRUNC(SUMIF(N1068:N1069, N1067, J1068:J1069),0)</f>
        <v>0</v>
      </c>
      <c r="K1070" s="25"/>
      <c r="L1070" s="28">
        <f>F1070+H1070+J1070</f>
        <v>0</v>
      </c>
      <c r="M1070" s="22" t="s">
        <v>52</v>
      </c>
      <c r="N1070" s="2" t="s">
        <v>92</v>
      </c>
      <c r="O1070" s="2" t="s">
        <v>92</v>
      </c>
      <c r="P1070" s="2" t="s">
        <v>52</v>
      </c>
      <c r="Q1070" s="2" t="s">
        <v>52</v>
      </c>
      <c r="R1070" s="2" t="s">
        <v>52</v>
      </c>
      <c r="S1070" s="3"/>
      <c r="T1070" s="3"/>
      <c r="U1070" s="3"/>
      <c r="V1070" s="3"/>
      <c r="W1070" s="3"/>
      <c r="X1070" s="3"/>
      <c r="Y1070" s="3"/>
      <c r="Z1070" s="3"/>
      <c r="AA1070" s="3"/>
      <c r="AB1070" s="3"/>
      <c r="AC1070" s="3"/>
      <c r="AD1070" s="3"/>
      <c r="AE1070" s="3"/>
      <c r="AF1070" s="3"/>
      <c r="AG1070" s="3"/>
      <c r="AH1070" s="3"/>
      <c r="AI1070" s="3"/>
      <c r="AJ1070" s="3"/>
      <c r="AK1070" s="3"/>
      <c r="AL1070" s="3"/>
      <c r="AM1070" s="3"/>
      <c r="AN1070" s="3"/>
      <c r="AO1070" s="3"/>
      <c r="AP1070" s="3"/>
      <c r="AQ1070" s="3"/>
      <c r="AR1070" s="3"/>
      <c r="AS1070" s="3"/>
      <c r="AT1070" s="3"/>
      <c r="AU1070" s="3"/>
      <c r="AV1070" s="2" t="s">
        <v>52</v>
      </c>
      <c r="AW1070" s="2" t="s">
        <v>52</v>
      </c>
      <c r="AX1070" s="2" t="s">
        <v>52</v>
      </c>
      <c r="AY1070" s="2" t="s">
        <v>52</v>
      </c>
      <c r="AZ1070" s="2" t="s">
        <v>52</v>
      </c>
    </row>
    <row r="1071" spans="1:52" ht="30" customHeight="1" x14ac:dyDescent="0.3">
      <c r="A1071" s="23"/>
      <c r="B1071" s="23"/>
      <c r="C1071" s="23"/>
      <c r="D1071" s="23"/>
      <c r="E1071" s="25"/>
      <c r="F1071" s="28"/>
      <c r="G1071" s="25"/>
      <c r="H1071" s="28"/>
      <c r="I1071" s="25"/>
      <c r="J1071" s="28"/>
      <c r="K1071" s="25"/>
      <c r="L1071" s="28"/>
      <c r="M1071" s="23"/>
    </row>
    <row r="1072" spans="1:52" ht="30" customHeight="1" x14ac:dyDescent="0.3">
      <c r="A1072" s="19" t="s">
        <v>2488</v>
      </c>
      <c r="B1072" s="20"/>
      <c r="C1072" s="20"/>
      <c r="D1072" s="20"/>
      <c r="E1072" s="24"/>
      <c r="F1072" s="27"/>
      <c r="G1072" s="24"/>
      <c r="H1072" s="27"/>
      <c r="I1072" s="24"/>
      <c r="J1072" s="27"/>
      <c r="K1072" s="24"/>
      <c r="L1072" s="27"/>
      <c r="M1072" s="21"/>
      <c r="N1072" s="1" t="s">
        <v>681</v>
      </c>
    </row>
    <row r="1073" spans="1:52" ht="30" customHeight="1" x14ac:dyDescent="0.3">
      <c r="A1073" s="22" t="s">
        <v>1481</v>
      </c>
      <c r="B1073" s="22" t="s">
        <v>52</v>
      </c>
      <c r="C1073" s="22" t="s">
        <v>82</v>
      </c>
      <c r="D1073" s="23">
        <v>1</v>
      </c>
      <c r="E1073" s="25">
        <f>일위대가목록!E57</f>
        <v>0</v>
      </c>
      <c r="F1073" s="28">
        <f>TRUNC(E1073*D1073,1)</f>
        <v>0</v>
      </c>
      <c r="G1073" s="25">
        <f>일위대가목록!F57</f>
        <v>0</v>
      </c>
      <c r="H1073" s="28">
        <f>TRUNC(G1073*D1073,1)</f>
        <v>0</v>
      </c>
      <c r="I1073" s="25">
        <f>일위대가목록!G57</f>
        <v>0</v>
      </c>
      <c r="J1073" s="28">
        <f>TRUNC(I1073*D1073,1)</f>
        <v>0</v>
      </c>
      <c r="K1073" s="25">
        <f>TRUNC(E1073+G1073+I1073,1)</f>
        <v>0</v>
      </c>
      <c r="L1073" s="28">
        <f>TRUNC(F1073+H1073+J1073,1)</f>
        <v>0</v>
      </c>
      <c r="M1073" s="22" t="s">
        <v>1049</v>
      </c>
      <c r="N1073" s="2" t="s">
        <v>52</v>
      </c>
      <c r="O1073" s="2" t="s">
        <v>1480</v>
      </c>
      <c r="P1073" s="2" t="s">
        <v>63</v>
      </c>
      <c r="Q1073" s="2" t="s">
        <v>64</v>
      </c>
      <c r="R1073" s="2" t="s">
        <v>64</v>
      </c>
      <c r="S1073" s="3"/>
      <c r="T1073" s="3"/>
      <c r="U1073" s="3"/>
      <c r="V1073" s="3">
        <v>1</v>
      </c>
      <c r="W1073" s="3"/>
      <c r="X1073" s="3"/>
      <c r="Y1073" s="3"/>
      <c r="Z1073" s="3"/>
      <c r="AA1073" s="3"/>
      <c r="AB1073" s="3"/>
      <c r="AC1073" s="3"/>
      <c r="AD1073" s="3"/>
      <c r="AE1073" s="3"/>
      <c r="AF1073" s="3"/>
      <c r="AG1073" s="3"/>
      <c r="AH1073" s="3"/>
      <c r="AI1073" s="3"/>
      <c r="AJ1073" s="3"/>
      <c r="AK1073" s="3"/>
      <c r="AL1073" s="3"/>
      <c r="AM1073" s="3"/>
      <c r="AN1073" s="3"/>
      <c r="AO1073" s="3"/>
      <c r="AP1073" s="3"/>
      <c r="AQ1073" s="3"/>
      <c r="AR1073" s="3"/>
      <c r="AS1073" s="3"/>
      <c r="AT1073" s="3"/>
      <c r="AU1073" s="3"/>
      <c r="AV1073" s="2" t="s">
        <v>52</v>
      </c>
      <c r="AW1073" s="2" t="s">
        <v>2489</v>
      </c>
      <c r="AX1073" s="2" t="s">
        <v>52</v>
      </c>
      <c r="AY1073" s="2" t="s">
        <v>1052</v>
      </c>
      <c r="AZ1073" s="2" t="s">
        <v>52</v>
      </c>
    </row>
    <row r="1074" spans="1:52" ht="30" customHeight="1" x14ac:dyDescent="0.3">
      <c r="A1074" s="22" t="s">
        <v>2436</v>
      </c>
      <c r="B1074" s="22" t="s">
        <v>2483</v>
      </c>
      <c r="C1074" s="22" t="s">
        <v>458</v>
      </c>
      <c r="D1074" s="23">
        <v>1</v>
      </c>
      <c r="E1074" s="25">
        <v>0</v>
      </c>
      <c r="F1074" s="28">
        <f>TRUNC(E1074*D1074,1)</f>
        <v>0</v>
      </c>
      <c r="G1074" s="25">
        <f>TRUNC(SUMIF(V1073:V1074, RIGHTB(O1074, 1), L1073:L1074)*U1074, 2)</f>
        <v>0</v>
      </c>
      <c r="H1074" s="28">
        <f>TRUNC(G1074*D1074,1)</f>
        <v>0</v>
      </c>
      <c r="I1074" s="25">
        <v>0</v>
      </c>
      <c r="J1074" s="28">
        <f>TRUNC(I1074*D1074,1)</f>
        <v>0</v>
      </c>
      <c r="K1074" s="25">
        <f>TRUNC(E1074+G1074+I1074,1)</f>
        <v>0</v>
      </c>
      <c r="L1074" s="28">
        <f>TRUNC(F1074+H1074+J1074,1)</f>
        <v>0</v>
      </c>
      <c r="M1074" s="22" t="s">
        <v>52</v>
      </c>
      <c r="N1074" s="2" t="s">
        <v>681</v>
      </c>
      <c r="O1074" s="2" t="s">
        <v>877</v>
      </c>
      <c r="P1074" s="2" t="s">
        <v>64</v>
      </c>
      <c r="Q1074" s="2" t="s">
        <v>64</v>
      </c>
      <c r="R1074" s="2" t="s">
        <v>64</v>
      </c>
      <c r="S1074" s="3">
        <v>3</v>
      </c>
      <c r="T1074" s="3">
        <v>1</v>
      </c>
      <c r="U1074" s="3">
        <v>0.25</v>
      </c>
      <c r="V1074" s="3"/>
      <c r="W1074" s="3"/>
      <c r="X1074" s="3"/>
      <c r="Y1074" s="3"/>
      <c r="Z1074" s="3"/>
      <c r="AA1074" s="3"/>
      <c r="AB1074" s="3"/>
      <c r="AC1074" s="3"/>
      <c r="AD1074" s="3"/>
      <c r="AE1074" s="3"/>
      <c r="AF1074" s="3"/>
      <c r="AG1074" s="3"/>
      <c r="AH1074" s="3"/>
      <c r="AI1074" s="3"/>
      <c r="AJ1074" s="3"/>
      <c r="AK1074" s="3"/>
      <c r="AL1074" s="3"/>
      <c r="AM1074" s="3"/>
      <c r="AN1074" s="3"/>
      <c r="AO1074" s="3"/>
      <c r="AP1074" s="3"/>
      <c r="AQ1074" s="3"/>
      <c r="AR1074" s="3"/>
      <c r="AS1074" s="3"/>
      <c r="AT1074" s="3"/>
      <c r="AU1074" s="3"/>
      <c r="AV1074" s="2" t="s">
        <v>52</v>
      </c>
      <c r="AW1074" s="2" t="s">
        <v>2490</v>
      </c>
      <c r="AX1074" s="2" t="s">
        <v>52</v>
      </c>
      <c r="AY1074" s="2" t="s">
        <v>52</v>
      </c>
      <c r="AZ1074" s="2" t="s">
        <v>52</v>
      </c>
    </row>
    <row r="1075" spans="1:52" ht="30" customHeight="1" x14ac:dyDescent="0.3">
      <c r="A1075" s="22" t="s">
        <v>885</v>
      </c>
      <c r="B1075" s="22" t="s">
        <v>52</v>
      </c>
      <c r="C1075" s="22" t="s">
        <v>52</v>
      </c>
      <c r="D1075" s="23"/>
      <c r="E1075" s="25"/>
      <c r="F1075" s="28">
        <f>TRUNC(SUMIF(N1073:N1074, N1072, F1073:F1074),0)</f>
        <v>0</v>
      </c>
      <c r="G1075" s="25"/>
      <c r="H1075" s="28">
        <f>TRUNC(SUMIF(N1073:N1074, N1072, H1073:H1074),0)</f>
        <v>0</v>
      </c>
      <c r="I1075" s="25"/>
      <c r="J1075" s="28">
        <f>TRUNC(SUMIF(N1073:N1074, N1072, J1073:J1074),0)</f>
        <v>0</v>
      </c>
      <c r="K1075" s="25"/>
      <c r="L1075" s="28">
        <f>F1075+H1075+J1075</f>
        <v>0</v>
      </c>
      <c r="M1075" s="22" t="s">
        <v>52</v>
      </c>
      <c r="N1075" s="2" t="s">
        <v>92</v>
      </c>
      <c r="O1075" s="2" t="s">
        <v>92</v>
      </c>
      <c r="P1075" s="2" t="s">
        <v>52</v>
      </c>
      <c r="Q1075" s="2" t="s">
        <v>52</v>
      </c>
      <c r="R1075" s="2" t="s">
        <v>52</v>
      </c>
      <c r="S1075" s="3"/>
      <c r="T1075" s="3"/>
      <c r="U1075" s="3"/>
      <c r="V1075" s="3"/>
      <c r="W1075" s="3"/>
      <c r="X1075" s="3"/>
      <c r="Y1075" s="3"/>
      <c r="Z1075" s="3"/>
      <c r="AA1075" s="3"/>
      <c r="AB1075" s="3"/>
      <c r="AC1075" s="3"/>
      <c r="AD1075" s="3"/>
      <c r="AE1075" s="3"/>
      <c r="AF1075" s="3"/>
      <c r="AG1075" s="3"/>
      <c r="AH1075" s="3"/>
      <c r="AI1075" s="3"/>
      <c r="AJ1075" s="3"/>
      <c r="AK1075" s="3"/>
      <c r="AL1075" s="3"/>
      <c r="AM1075" s="3"/>
      <c r="AN1075" s="3"/>
      <c r="AO1075" s="3"/>
      <c r="AP1075" s="3"/>
      <c r="AQ1075" s="3"/>
      <c r="AR1075" s="3"/>
      <c r="AS1075" s="3"/>
      <c r="AT1075" s="3"/>
      <c r="AU1075" s="3"/>
      <c r="AV1075" s="2" t="s">
        <v>52</v>
      </c>
      <c r="AW1075" s="2" t="s">
        <v>52</v>
      </c>
      <c r="AX1075" s="2" t="s">
        <v>52</v>
      </c>
      <c r="AY1075" s="2" t="s">
        <v>52</v>
      </c>
      <c r="AZ1075" s="2" t="s">
        <v>52</v>
      </c>
    </row>
    <row r="1076" spans="1:52" ht="30" customHeight="1" x14ac:dyDescent="0.3">
      <c r="A1076" s="23"/>
      <c r="B1076" s="23"/>
      <c r="C1076" s="23"/>
      <c r="D1076" s="23"/>
      <c r="E1076" s="25"/>
      <c r="F1076" s="28"/>
      <c r="G1076" s="25"/>
      <c r="H1076" s="28"/>
      <c r="I1076" s="25"/>
      <c r="J1076" s="28"/>
      <c r="K1076" s="25"/>
      <c r="L1076" s="28"/>
      <c r="M1076" s="23"/>
    </row>
    <row r="1077" spans="1:52" ht="30" customHeight="1" x14ac:dyDescent="0.3">
      <c r="A1077" s="19" t="s">
        <v>2491</v>
      </c>
      <c r="B1077" s="20"/>
      <c r="C1077" s="20"/>
      <c r="D1077" s="20"/>
      <c r="E1077" s="24"/>
      <c r="F1077" s="27"/>
      <c r="G1077" s="24"/>
      <c r="H1077" s="27"/>
      <c r="I1077" s="24"/>
      <c r="J1077" s="27"/>
      <c r="K1077" s="24"/>
      <c r="L1077" s="27"/>
      <c r="M1077" s="21"/>
      <c r="N1077" s="1" t="s">
        <v>685</v>
      </c>
    </row>
    <row r="1078" spans="1:52" ht="30" customHeight="1" x14ac:dyDescent="0.3">
      <c r="A1078" s="22" t="s">
        <v>1484</v>
      </c>
      <c r="B1078" s="22" t="s">
        <v>880</v>
      </c>
      <c r="C1078" s="22" t="s">
        <v>881</v>
      </c>
      <c r="D1078" s="23">
        <v>1.4E-2</v>
      </c>
      <c r="E1078" s="25">
        <f>단가대비표!O174</f>
        <v>0</v>
      </c>
      <c r="F1078" s="28">
        <f>TRUNC(E1078*D1078,1)</f>
        <v>0</v>
      </c>
      <c r="G1078" s="25">
        <f>단가대비표!P174</f>
        <v>0</v>
      </c>
      <c r="H1078" s="28">
        <f>TRUNC(G1078*D1078,1)</f>
        <v>0</v>
      </c>
      <c r="I1078" s="25">
        <f>단가대비표!V174</f>
        <v>0</v>
      </c>
      <c r="J1078" s="28">
        <f>TRUNC(I1078*D1078,1)</f>
        <v>0</v>
      </c>
      <c r="K1078" s="25">
        <f t="shared" ref="K1078:L1080" si="164">TRUNC(E1078+G1078+I1078,1)</f>
        <v>0</v>
      </c>
      <c r="L1078" s="28">
        <f t="shared" si="164"/>
        <v>0</v>
      </c>
      <c r="M1078" s="22" t="s">
        <v>1485</v>
      </c>
      <c r="N1078" s="2" t="s">
        <v>685</v>
      </c>
      <c r="O1078" s="2" t="s">
        <v>1486</v>
      </c>
      <c r="P1078" s="2" t="s">
        <v>64</v>
      </c>
      <c r="Q1078" s="2" t="s">
        <v>64</v>
      </c>
      <c r="R1078" s="2" t="s">
        <v>63</v>
      </c>
      <c r="S1078" s="3"/>
      <c r="T1078" s="3"/>
      <c r="U1078" s="3"/>
      <c r="V1078" s="3">
        <v>1</v>
      </c>
      <c r="W1078" s="3"/>
      <c r="X1078" s="3"/>
      <c r="Y1078" s="3"/>
      <c r="Z1078" s="3"/>
      <c r="AA1078" s="3"/>
      <c r="AB1078" s="3"/>
      <c r="AC1078" s="3"/>
      <c r="AD1078" s="3"/>
      <c r="AE1078" s="3"/>
      <c r="AF1078" s="3"/>
      <c r="AG1078" s="3"/>
      <c r="AH1078" s="3"/>
      <c r="AI1078" s="3"/>
      <c r="AJ1078" s="3"/>
      <c r="AK1078" s="3"/>
      <c r="AL1078" s="3"/>
      <c r="AM1078" s="3"/>
      <c r="AN1078" s="3"/>
      <c r="AO1078" s="3"/>
      <c r="AP1078" s="3"/>
      <c r="AQ1078" s="3"/>
      <c r="AR1078" s="3"/>
      <c r="AS1078" s="3"/>
      <c r="AT1078" s="3"/>
      <c r="AU1078" s="3"/>
      <c r="AV1078" s="2" t="s">
        <v>52</v>
      </c>
      <c r="AW1078" s="2" t="s">
        <v>2493</v>
      </c>
      <c r="AX1078" s="2" t="s">
        <v>52</v>
      </c>
      <c r="AY1078" s="2" t="s">
        <v>52</v>
      </c>
      <c r="AZ1078" s="2" t="s">
        <v>52</v>
      </c>
    </row>
    <row r="1079" spans="1:52" ht="30" customHeight="1" x14ac:dyDescent="0.3">
      <c r="A1079" s="22" t="s">
        <v>1053</v>
      </c>
      <c r="B1079" s="22" t="s">
        <v>880</v>
      </c>
      <c r="C1079" s="22" t="s">
        <v>881</v>
      </c>
      <c r="D1079" s="23">
        <v>0.01</v>
      </c>
      <c r="E1079" s="25">
        <f>단가대비표!O157</f>
        <v>0</v>
      </c>
      <c r="F1079" s="28">
        <f>TRUNC(E1079*D1079,1)</f>
        <v>0</v>
      </c>
      <c r="G1079" s="25">
        <f>단가대비표!P157</f>
        <v>0</v>
      </c>
      <c r="H1079" s="28">
        <f>TRUNC(G1079*D1079,1)</f>
        <v>0</v>
      </c>
      <c r="I1079" s="25">
        <f>단가대비표!V157</f>
        <v>0</v>
      </c>
      <c r="J1079" s="28">
        <f>TRUNC(I1079*D1079,1)</f>
        <v>0</v>
      </c>
      <c r="K1079" s="25">
        <f t="shared" si="164"/>
        <v>0</v>
      </c>
      <c r="L1079" s="28">
        <f t="shared" si="164"/>
        <v>0</v>
      </c>
      <c r="M1079" s="22" t="s">
        <v>1120</v>
      </c>
      <c r="N1079" s="2" t="s">
        <v>685</v>
      </c>
      <c r="O1079" s="2" t="s">
        <v>1054</v>
      </c>
      <c r="P1079" s="2" t="s">
        <v>64</v>
      </c>
      <c r="Q1079" s="2" t="s">
        <v>64</v>
      </c>
      <c r="R1079" s="2" t="s">
        <v>63</v>
      </c>
      <c r="S1079" s="3"/>
      <c r="T1079" s="3"/>
      <c r="U1079" s="3"/>
      <c r="V1079" s="3">
        <v>1</v>
      </c>
      <c r="W1079" s="3"/>
      <c r="X1079" s="3"/>
      <c r="Y1079" s="3"/>
      <c r="Z1079" s="3"/>
      <c r="AA1079" s="3"/>
      <c r="AB1079" s="3"/>
      <c r="AC1079" s="3"/>
      <c r="AD1079" s="3"/>
      <c r="AE1079" s="3"/>
      <c r="AF1079" s="3"/>
      <c r="AG1079" s="3"/>
      <c r="AH1079" s="3"/>
      <c r="AI1079" s="3"/>
      <c r="AJ1079" s="3"/>
      <c r="AK1079" s="3"/>
      <c r="AL1079" s="3"/>
      <c r="AM1079" s="3"/>
      <c r="AN1079" s="3"/>
      <c r="AO1079" s="3"/>
      <c r="AP1079" s="3"/>
      <c r="AQ1079" s="3"/>
      <c r="AR1079" s="3"/>
      <c r="AS1079" s="3"/>
      <c r="AT1079" s="3"/>
      <c r="AU1079" s="3"/>
      <c r="AV1079" s="2" t="s">
        <v>52</v>
      </c>
      <c r="AW1079" s="2" t="s">
        <v>2494</v>
      </c>
      <c r="AX1079" s="2" t="s">
        <v>52</v>
      </c>
      <c r="AY1079" s="2" t="s">
        <v>52</v>
      </c>
      <c r="AZ1079" s="2" t="s">
        <v>52</v>
      </c>
    </row>
    <row r="1080" spans="1:52" ht="30" customHeight="1" x14ac:dyDescent="0.3">
      <c r="A1080" s="22" t="s">
        <v>1056</v>
      </c>
      <c r="B1080" s="22" t="s">
        <v>1267</v>
      </c>
      <c r="C1080" s="22" t="s">
        <v>458</v>
      </c>
      <c r="D1080" s="23">
        <v>1</v>
      </c>
      <c r="E1080" s="25">
        <v>0</v>
      </c>
      <c r="F1080" s="28">
        <f>TRUNC(E1080*D1080,1)</f>
        <v>0</v>
      </c>
      <c r="G1080" s="25">
        <v>0</v>
      </c>
      <c r="H1080" s="28">
        <f>TRUNC(G1080*D1080,1)</f>
        <v>0</v>
      </c>
      <c r="I1080" s="25">
        <f>TRUNC(SUMIF(V1078:V1080, RIGHTB(O1080, 1), H1078:H1080)*U1080, 2)</f>
        <v>0</v>
      </c>
      <c r="J1080" s="28">
        <f>TRUNC(I1080*D1080,1)</f>
        <v>0</v>
      </c>
      <c r="K1080" s="25">
        <f t="shared" si="164"/>
        <v>0</v>
      </c>
      <c r="L1080" s="28">
        <f t="shared" si="164"/>
        <v>0</v>
      </c>
      <c r="M1080" s="22" t="s">
        <v>52</v>
      </c>
      <c r="N1080" s="2" t="s">
        <v>685</v>
      </c>
      <c r="O1080" s="2" t="s">
        <v>877</v>
      </c>
      <c r="P1080" s="2" t="s">
        <v>64</v>
      </c>
      <c r="Q1080" s="2" t="s">
        <v>64</v>
      </c>
      <c r="R1080" s="2" t="s">
        <v>64</v>
      </c>
      <c r="S1080" s="3">
        <v>1</v>
      </c>
      <c r="T1080" s="3">
        <v>2</v>
      </c>
      <c r="U1080" s="3">
        <v>0.02</v>
      </c>
      <c r="V1080" s="3"/>
      <c r="W1080" s="3"/>
      <c r="X1080" s="3"/>
      <c r="Y1080" s="3"/>
      <c r="Z1080" s="3"/>
      <c r="AA1080" s="3"/>
      <c r="AB1080" s="3"/>
      <c r="AC1080" s="3"/>
      <c r="AD1080" s="3"/>
      <c r="AE1080" s="3"/>
      <c r="AF1080" s="3"/>
      <c r="AG1080" s="3"/>
      <c r="AH1080" s="3"/>
      <c r="AI1080" s="3"/>
      <c r="AJ1080" s="3"/>
      <c r="AK1080" s="3"/>
      <c r="AL1080" s="3"/>
      <c r="AM1080" s="3"/>
      <c r="AN1080" s="3"/>
      <c r="AO1080" s="3"/>
      <c r="AP1080" s="3"/>
      <c r="AQ1080" s="3"/>
      <c r="AR1080" s="3"/>
      <c r="AS1080" s="3"/>
      <c r="AT1080" s="3"/>
      <c r="AU1080" s="3"/>
      <c r="AV1080" s="2" t="s">
        <v>52</v>
      </c>
      <c r="AW1080" s="2" t="s">
        <v>2495</v>
      </c>
      <c r="AX1080" s="2" t="s">
        <v>52</v>
      </c>
      <c r="AY1080" s="2" t="s">
        <v>52</v>
      </c>
      <c r="AZ1080" s="2" t="s">
        <v>52</v>
      </c>
    </row>
    <row r="1081" spans="1:52" ht="30" customHeight="1" x14ac:dyDescent="0.3">
      <c r="A1081" s="22" t="s">
        <v>885</v>
      </c>
      <c r="B1081" s="22" t="s">
        <v>52</v>
      </c>
      <c r="C1081" s="22" t="s">
        <v>52</v>
      </c>
      <c r="D1081" s="23"/>
      <c r="E1081" s="25"/>
      <c r="F1081" s="28">
        <f>TRUNC(SUMIF(N1078:N1080, N1077, F1078:F1080),0)</f>
        <v>0</v>
      </c>
      <c r="G1081" s="25"/>
      <c r="H1081" s="28">
        <f>TRUNC(SUMIF(N1078:N1080, N1077, H1078:H1080),0)</f>
        <v>0</v>
      </c>
      <c r="I1081" s="25"/>
      <c r="J1081" s="28">
        <f>TRUNC(SUMIF(N1078:N1080, N1077, J1078:J1080),0)</f>
        <v>0</v>
      </c>
      <c r="K1081" s="25"/>
      <c r="L1081" s="28">
        <f>F1081+H1081+J1081</f>
        <v>0</v>
      </c>
      <c r="M1081" s="22" t="s">
        <v>52</v>
      </c>
      <c r="N1081" s="2" t="s">
        <v>92</v>
      </c>
      <c r="O1081" s="2" t="s">
        <v>92</v>
      </c>
      <c r="P1081" s="2" t="s">
        <v>52</v>
      </c>
      <c r="Q1081" s="2" t="s">
        <v>52</v>
      </c>
      <c r="R1081" s="2" t="s">
        <v>52</v>
      </c>
      <c r="S1081" s="3"/>
      <c r="T1081" s="3"/>
      <c r="U1081" s="3"/>
      <c r="V1081" s="3"/>
      <c r="W1081" s="3"/>
      <c r="X1081" s="3"/>
      <c r="Y1081" s="3"/>
      <c r="Z1081" s="3"/>
      <c r="AA1081" s="3"/>
      <c r="AB1081" s="3"/>
      <c r="AC1081" s="3"/>
      <c r="AD1081" s="3"/>
      <c r="AE1081" s="3"/>
      <c r="AF1081" s="3"/>
      <c r="AG1081" s="3"/>
      <c r="AH1081" s="3"/>
      <c r="AI1081" s="3"/>
      <c r="AJ1081" s="3"/>
      <c r="AK1081" s="3"/>
      <c r="AL1081" s="3"/>
      <c r="AM1081" s="3"/>
      <c r="AN1081" s="3"/>
      <c r="AO1081" s="3"/>
      <c r="AP1081" s="3"/>
      <c r="AQ1081" s="3"/>
      <c r="AR1081" s="3"/>
      <c r="AS1081" s="3"/>
      <c r="AT1081" s="3"/>
      <c r="AU1081" s="3"/>
      <c r="AV1081" s="2" t="s">
        <v>52</v>
      </c>
      <c r="AW1081" s="2" t="s">
        <v>52</v>
      </c>
      <c r="AX1081" s="2" t="s">
        <v>52</v>
      </c>
      <c r="AY1081" s="2" t="s">
        <v>52</v>
      </c>
      <c r="AZ1081" s="2" t="s">
        <v>52</v>
      </c>
    </row>
    <row r="1082" spans="1:52" ht="30" customHeight="1" x14ac:dyDescent="0.3">
      <c r="A1082" s="23"/>
      <c r="B1082" s="23"/>
      <c r="C1082" s="23"/>
      <c r="D1082" s="23"/>
      <c r="E1082" s="25"/>
      <c r="F1082" s="28"/>
      <c r="G1082" s="25"/>
      <c r="H1082" s="28"/>
      <c r="I1082" s="25"/>
      <c r="J1082" s="28"/>
      <c r="K1082" s="25"/>
      <c r="L1082" s="28"/>
      <c r="M1082" s="23"/>
    </row>
    <row r="1083" spans="1:52" ht="30" customHeight="1" x14ac:dyDescent="0.3">
      <c r="A1083" s="19" t="s">
        <v>2496</v>
      </c>
      <c r="B1083" s="20"/>
      <c r="C1083" s="20"/>
      <c r="D1083" s="20"/>
      <c r="E1083" s="24"/>
      <c r="F1083" s="27"/>
      <c r="G1083" s="24"/>
      <c r="H1083" s="27"/>
      <c r="I1083" s="24"/>
      <c r="J1083" s="27"/>
      <c r="K1083" s="24"/>
      <c r="L1083" s="27"/>
      <c r="M1083" s="21"/>
      <c r="N1083" s="1" t="s">
        <v>689</v>
      </c>
    </row>
    <row r="1084" spans="1:52" ht="30" customHeight="1" x14ac:dyDescent="0.3">
      <c r="A1084" s="22" t="s">
        <v>1969</v>
      </c>
      <c r="B1084" s="22" t="s">
        <v>1970</v>
      </c>
      <c r="C1084" s="22" t="s">
        <v>82</v>
      </c>
      <c r="D1084" s="23">
        <v>1</v>
      </c>
      <c r="E1084" s="25">
        <f>일위대가목록!E109</f>
        <v>0</v>
      </c>
      <c r="F1084" s="28">
        <f>TRUNC(E1084*D1084,1)</f>
        <v>0</v>
      </c>
      <c r="G1084" s="25">
        <f>일위대가목록!F109</f>
        <v>0</v>
      </c>
      <c r="H1084" s="28">
        <f>TRUNC(G1084*D1084,1)</f>
        <v>0</v>
      </c>
      <c r="I1084" s="25">
        <f>일위대가목록!G109</f>
        <v>0</v>
      </c>
      <c r="J1084" s="28">
        <f>TRUNC(I1084*D1084,1)</f>
        <v>0</v>
      </c>
      <c r="K1084" s="25">
        <f>TRUNC(E1084+G1084+I1084,1)</f>
        <v>0</v>
      </c>
      <c r="L1084" s="28">
        <f>TRUNC(F1084+H1084+J1084,1)</f>
        <v>0</v>
      </c>
      <c r="M1084" s="22" t="s">
        <v>1049</v>
      </c>
      <c r="N1084" s="2" t="s">
        <v>52</v>
      </c>
      <c r="O1084" s="2" t="s">
        <v>1968</v>
      </c>
      <c r="P1084" s="2" t="s">
        <v>63</v>
      </c>
      <c r="Q1084" s="2" t="s">
        <v>64</v>
      </c>
      <c r="R1084" s="2" t="s">
        <v>64</v>
      </c>
      <c r="S1084" s="3"/>
      <c r="T1084" s="3"/>
      <c r="U1084" s="3"/>
      <c r="V1084" s="3">
        <v>1</v>
      </c>
      <c r="W1084" s="3"/>
      <c r="X1084" s="3"/>
      <c r="Y1084" s="3"/>
      <c r="Z1084" s="3"/>
      <c r="AA1084" s="3"/>
      <c r="AB1084" s="3"/>
      <c r="AC1084" s="3"/>
      <c r="AD1084" s="3"/>
      <c r="AE1084" s="3"/>
      <c r="AF1084" s="3"/>
      <c r="AG1084" s="3"/>
      <c r="AH1084" s="3"/>
      <c r="AI1084" s="3"/>
      <c r="AJ1084" s="3"/>
      <c r="AK1084" s="3"/>
      <c r="AL1084" s="3"/>
      <c r="AM1084" s="3"/>
      <c r="AN1084" s="3"/>
      <c r="AO1084" s="3"/>
      <c r="AP1084" s="3"/>
      <c r="AQ1084" s="3"/>
      <c r="AR1084" s="3"/>
      <c r="AS1084" s="3"/>
      <c r="AT1084" s="3"/>
      <c r="AU1084" s="3"/>
      <c r="AV1084" s="2" t="s">
        <v>52</v>
      </c>
      <c r="AW1084" s="2" t="s">
        <v>2497</v>
      </c>
      <c r="AX1084" s="2" t="s">
        <v>52</v>
      </c>
      <c r="AY1084" s="2" t="s">
        <v>1052</v>
      </c>
      <c r="AZ1084" s="2" t="s">
        <v>52</v>
      </c>
    </row>
    <row r="1085" spans="1:52" ht="30" customHeight="1" x14ac:dyDescent="0.3">
      <c r="A1085" s="22" t="s">
        <v>2436</v>
      </c>
      <c r="B1085" s="22" t="s">
        <v>2483</v>
      </c>
      <c r="C1085" s="22" t="s">
        <v>458</v>
      </c>
      <c r="D1085" s="23">
        <v>1</v>
      </c>
      <c r="E1085" s="25">
        <v>0</v>
      </c>
      <c r="F1085" s="28">
        <f>TRUNC(E1085*D1085,1)</f>
        <v>0</v>
      </c>
      <c r="G1085" s="25">
        <f>TRUNC(SUMIF(V1084:V1085, RIGHTB(O1085, 1), L1084:L1085)*U1085, 2)</f>
        <v>0</v>
      </c>
      <c r="H1085" s="28">
        <f>TRUNC(G1085*D1085,1)</f>
        <v>0</v>
      </c>
      <c r="I1085" s="25">
        <v>0</v>
      </c>
      <c r="J1085" s="28">
        <f>TRUNC(I1085*D1085,1)</f>
        <v>0</v>
      </c>
      <c r="K1085" s="25">
        <f>TRUNC(E1085+G1085+I1085,1)</f>
        <v>0</v>
      </c>
      <c r="L1085" s="28">
        <f>TRUNC(F1085+H1085+J1085,1)</f>
        <v>0</v>
      </c>
      <c r="M1085" s="22" t="s">
        <v>52</v>
      </c>
      <c r="N1085" s="2" t="s">
        <v>689</v>
      </c>
      <c r="O1085" s="2" t="s">
        <v>877</v>
      </c>
      <c r="P1085" s="2" t="s">
        <v>64</v>
      </c>
      <c r="Q1085" s="2" t="s">
        <v>64</v>
      </c>
      <c r="R1085" s="2" t="s">
        <v>64</v>
      </c>
      <c r="S1085" s="3">
        <v>3</v>
      </c>
      <c r="T1085" s="3">
        <v>1</v>
      </c>
      <c r="U1085" s="3">
        <v>0.25</v>
      </c>
      <c r="V1085" s="3"/>
      <c r="W1085" s="3"/>
      <c r="X1085" s="3"/>
      <c r="Y1085" s="3"/>
      <c r="Z1085" s="3"/>
      <c r="AA1085" s="3"/>
      <c r="AB1085" s="3"/>
      <c r="AC1085" s="3"/>
      <c r="AD1085" s="3"/>
      <c r="AE1085" s="3"/>
      <c r="AF1085" s="3"/>
      <c r="AG1085" s="3"/>
      <c r="AH1085" s="3"/>
      <c r="AI1085" s="3"/>
      <c r="AJ1085" s="3"/>
      <c r="AK1085" s="3"/>
      <c r="AL1085" s="3"/>
      <c r="AM1085" s="3"/>
      <c r="AN1085" s="3"/>
      <c r="AO1085" s="3"/>
      <c r="AP1085" s="3"/>
      <c r="AQ1085" s="3"/>
      <c r="AR1085" s="3"/>
      <c r="AS1085" s="3"/>
      <c r="AT1085" s="3"/>
      <c r="AU1085" s="3"/>
      <c r="AV1085" s="2" t="s">
        <v>52</v>
      </c>
      <c r="AW1085" s="2" t="s">
        <v>2498</v>
      </c>
      <c r="AX1085" s="2" t="s">
        <v>52</v>
      </c>
      <c r="AY1085" s="2" t="s">
        <v>52</v>
      </c>
      <c r="AZ1085" s="2" t="s">
        <v>52</v>
      </c>
    </row>
    <row r="1086" spans="1:52" ht="30" customHeight="1" x14ac:dyDescent="0.3">
      <c r="A1086" s="22" t="s">
        <v>885</v>
      </c>
      <c r="B1086" s="22" t="s">
        <v>52</v>
      </c>
      <c r="C1086" s="22" t="s">
        <v>52</v>
      </c>
      <c r="D1086" s="23"/>
      <c r="E1086" s="25"/>
      <c r="F1086" s="28">
        <f>TRUNC(SUMIF(N1084:N1085, N1083, F1084:F1085),0)</f>
        <v>0</v>
      </c>
      <c r="G1086" s="25"/>
      <c r="H1086" s="28">
        <f>TRUNC(SUMIF(N1084:N1085, N1083, H1084:H1085),0)</f>
        <v>0</v>
      </c>
      <c r="I1086" s="25"/>
      <c r="J1086" s="28">
        <f>TRUNC(SUMIF(N1084:N1085, N1083, J1084:J1085),0)</f>
        <v>0</v>
      </c>
      <c r="K1086" s="25"/>
      <c r="L1086" s="28">
        <f>F1086+H1086+J1086</f>
        <v>0</v>
      </c>
      <c r="M1086" s="22" t="s">
        <v>52</v>
      </c>
      <c r="N1086" s="2" t="s">
        <v>92</v>
      </c>
      <c r="O1086" s="2" t="s">
        <v>92</v>
      </c>
      <c r="P1086" s="2" t="s">
        <v>52</v>
      </c>
      <c r="Q1086" s="2" t="s">
        <v>52</v>
      </c>
      <c r="R1086" s="2" t="s">
        <v>52</v>
      </c>
      <c r="S1086" s="3"/>
      <c r="T1086" s="3"/>
      <c r="U1086" s="3"/>
      <c r="V1086" s="3"/>
      <c r="W1086" s="3"/>
      <c r="X1086" s="3"/>
      <c r="Y1086" s="3"/>
      <c r="Z1086" s="3"/>
      <c r="AA1086" s="3"/>
      <c r="AB1086" s="3"/>
      <c r="AC1086" s="3"/>
      <c r="AD1086" s="3"/>
      <c r="AE1086" s="3"/>
      <c r="AF1086" s="3"/>
      <c r="AG1086" s="3"/>
      <c r="AH1086" s="3"/>
      <c r="AI1086" s="3"/>
      <c r="AJ1086" s="3"/>
      <c r="AK1086" s="3"/>
      <c r="AL1086" s="3"/>
      <c r="AM1086" s="3"/>
      <c r="AN1086" s="3"/>
      <c r="AO1086" s="3"/>
      <c r="AP1086" s="3"/>
      <c r="AQ1086" s="3"/>
      <c r="AR1086" s="3"/>
      <c r="AS1086" s="3"/>
      <c r="AT1086" s="3"/>
      <c r="AU1086" s="3"/>
      <c r="AV1086" s="2" t="s">
        <v>52</v>
      </c>
      <c r="AW1086" s="2" t="s">
        <v>52</v>
      </c>
      <c r="AX1086" s="2" t="s">
        <v>52</v>
      </c>
      <c r="AY1086" s="2" t="s">
        <v>52</v>
      </c>
      <c r="AZ1086" s="2" t="s">
        <v>52</v>
      </c>
    </row>
    <row r="1087" spans="1:52" ht="30" customHeight="1" x14ac:dyDescent="0.3">
      <c r="A1087" s="23"/>
      <c r="B1087" s="23"/>
      <c r="C1087" s="23"/>
      <c r="D1087" s="23"/>
      <c r="E1087" s="25"/>
      <c r="F1087" s="28"/>
      <c r="G1087" s="25"/>
      <c r="H1087" s="28"/>
      <c r="I1087" s="25"/>
      <c r="J1087" s="28"/>
      <c r="K1087" s="25"/>
      <c r="L1087" s="28"/>
      <c r="M1087" s="23"/>
    </row>
    <row r="1088" spans="1:52" ht="30" customHeight="1" x14ac:dyDescent="0.3">
      <c r="A1088" s="19" t="s">
        <v>2499</v>
      </c>
      <c r="B1088" s="20"/>
      <c r="C1088" s="20"/>
      <c r="D1088" s="20"/>
      <c r="E1088" s="24"/>
      <c r="F1088" s="27"/>
      <c r="G1088" s="24"/>
      <c r="H1088" s="27"/>
      <c r="I1088" s="24"/>
      <c r="J1088" s="27"/>
      <c r="K1088" s="24"/>
      <c r="L1088" s="27"/>
      <c r="M1088" s="21"/>
      <c r="N1088" s="1" t="s">
        <v>693</v>
      </c>
    </row>
    <row r="1089" spans="1:52" ht="30" customHeight="1" x14ac:dyDescent="0.3">
      <c r="A1089" s="22" t="s">
        <v>2316</v>
      </c>
      <c r="B1089" s="22" t="s">
        <v>2317</v>
      </c>
      <c r="C1089" s="22" t="s">
        <v>82</v>
      </c>
      <c r="D1089" s="23">
        <v>1</v>
      </c>
      <c r="E1089" s="25">
        <f>일위대가목록!E149</f>
        <v>0</v>
      </c>
      <c r="F1089" s="28">
        <f>TRUNC(E1089*D1089,1)</f>
        <v>0</v>
      </c>
      <c r="G1089" s="25">
        <f>일위대가목록!F149</f>
        <v>0</v>
      </c>
      <c r="H1089" s="28">
        <f>TRUNC(G1089*D1089,1)</f>
        <v>0</v>
      </c>
      <c r="I1089" s="25">
        <f>일위대가목록!G149</f>
        <v>0</v>
      </c>
      <c r="J1089" s="28">
        <f>TRUNC(I1089*D1089,1)</f>
        <v>0</v>
      </c>
      <c r="K1089" s="25">
        <f>TRUNC(E1089+G1089+I1089,1)</f>
        <v>0</v>
      </c>
      <c r="L1089" s="28">
        <f>TRUNC(F1089+H1089+J1089,1)</f>
        <v>0</v>
      </c>
      <c r="M1089" s="22" t="s">
        <v>1049</v>
      </c>
      <c r="N1089" s="2" t="s">
        <v>52</v>
      </c>
      <c r="O1089" s="2" t="s">
        <v>2315</v>
      </c>
      <c r="P1089" s="2" t="s">
        <v>63</v>
      </c>
      <c r="Q1089" s="2" t="s">
        <v>64</v>
      </c>
      <c r="R1089" s="2" t="s">
        <v>64</v>
      </c>
      <c r="S1089" s="3"/>
      <c r="T1089" s="3"/>
      <c r="U1089" s="3"/>
      <c r="V1089" s="3">
        <v>1</v>
      </c>
      <c r="W1089" s="3"/>
      <c r="X1089" s="3"/>
      <c r="Y1089" s="3"/>
      <c r="Z1089" s="3"/>
      <c r="AA1089" s="3"/>
      <c r="AB1089" s="3"/>
      <c r="AC1089" s="3"/>
      <c r="AD1089" s="3"/>
      <c r="AE1089" s="3"/>
      <c r="AF1089" s="3"/>
      <c r="AG1089" s="3"/>
      <c r="AH1089" s="3"/>
      <c r="AI1089" s="3"/>
      <c r="AJ1089" s="3"/>
      <c r="AK1089" s="3"/>
      <c r="AL1089" s="3"/>
      <c r="AM1089" s="3"/>
      <c r="AN1089" s="3"/>
      <c r="AO1089" s="3"/>
      <c r="AP1089" s="3"/>
      <c r="AQ1089" s="3"/>
      <c r="AR1089" s="3"/>
      <c r="AS1089" s="3"/>
      <c r="AT1089" s="3"/>
      <c r="AU1089" s="3"/>
      <c r="AV1089" s="2" t="s">
        <v>52</v>
      </c>
      <c r="AW1089" s="2" t="s">
        <v>2500</v>
      </c>
      <c r="AX1089" s="2" t="s">
        <v>52</v>
      </c>
      <c r="AY1089" s="2" t="s">
        <v>1052</v>
      </c>
      <c r="AZ1089" s="2" t="s">
        <v>52</v>
      </c>
    </row>
    <row r="1090" spans="1:52" ht="30" customHeight="1" x14ac:dyDescent="0.3">
      <c r="A1090" s="22" t="s">
        <v>2436</v>
      </c>
      <c r="B1090" s="22" t="s">
        <v>2483</v>
      </c>
      <c r="C1090" s="22" t="s">
        <v>458</v>
      </c>
      <c r="D1090" s="23">
        <v>1</v>
      </c>
      <c r="E1090" s="25">
        <v>0</v>
      </c>
      <c r="F1090" s="28">
        <f>TRUNC(E1090*D1090,1)</f>
        <v>0</v>
      </c>
      <c r="G1090" s="25">
        <f>TRUNC(SUMIF(V1089:V1090, RIGHTB(O1090, 1), L1089:L1090)*U1090, 2)</f>
        <v>0</v>
      </c>
      <c r="H1090" s="28">
        <f>TRUNC(G1090*D1090,1)</f>
        <v>0</v>
      </c>
      <c r="I1090" s="25">
        <v>0</v>
      </c>
      <c r="J1090" s="28">
        <f>TRUNC(I1090*D1090,1)</f>
        <v>0</v>
      </c>
      <c r="K1090" s="25">
        <f>TRUNC(E1090+G1090+I1090,1)</f>
        <v>0</v>
      </c>
      <c r="L1090" s="28">
        <f>TRUNC(F1090+H1090+J1090,1)</f>
        <v>0</v>
      </c>
      <c r="M1090" s="22" t="s">
        <v>52</v>
      </c>
      <c r="N1090" s="2" t="s">
        <v>693</v>
      </c>
      <c r="O1090" s="2" t="s">
        <v>877</v>
      </c>
      <c r="P1090" s="2" t="s">
        <v>64</v>
      </c>
      <c r="Q1090" s="2" t="s">
        <v>64</v>
      </c>
      <c r="R1090" s="2" t="s">
        <v>64</v>
      </c>
      <c r="S1090" s="3">
        <v>3</v>
      </c>
      <c r="T1090" s="3">
        <v>1</v>
      </c>
      <c r="U1090" s="3">
        <v>0.25</v>
      </c>
      <c r="V1090" s="3"/>
      <c r="W1090" s="3"/>
      <c r="X1090" s="3"/>
      <c r="Y1090" s="3"/>
      <c r="Z1090" s="3"/>
      <c r="AA1090" s="3"/>
      <c r="AB1090" s="3"/>
      <c r="AC1090" s="3"/>
      <c r="AD1090" s="3"/>
      <c r="AE1090" s="3"/>
      <c r="AF1090" s="3"/>
      <c r="AG1090" s="3"/>
      <c r="AH1090" s="3"/>
      <c r="AI1090" s="3"/>
      <c r="AJ1090" s="3"/>
      <c r="AK1090" s="3"/>
      <c r="AL1090" s="3"/>
      <c r="AM1090" s="3"/>
      <c r="AN1090" s="3"/>
      <c r="AO1090" s="3"/>
      <c r="AP1090" s="3"/>
      <c r="AQ1090" s="3"/>
      <c r="AR1090" s="3"/>
      <c r="AS1090" s="3"/>
      <c r="AT1090" s="3"/>
      <c r="AU1090" s="3"/>
      <c r="AV1090" s="2" t="s">
        <v>52</v>
      </c>
      <c r="AW1090" s="2" t="s">
        <v>2501</v>
      </c>
      <c r="AX1090" s="2" t="s">
        <v>52</v>
      </c>
      <c r="AY1090" s="2" t="s">
        <v>52</v>
      </c>
      <c r="AZ1090" s="2" t="s">
        <v>52</v>
      </c>
    </row>
    <row r="1091" spans="1:52" ht="30" customHeight="1" x14ac:dyDescent="0.3">
      <c r="A1091" s="22" t="s">
        <v>885</v>
      </c>
      <c r="B1091" s="22" t="s">
        <v>52</v>
      </c>
      <c r="C1091" s="22" t="s">
        <v>52</v>
      </c>
      <c r="D1091" s="23"/>
      <c r="E1091" s="25"/>
      <c r="F1091" s="28">
        <f>TRUNC(SUMIF(N1089:N1090, N1088, F1089:F1090),0)</f>
        <v>0</v>
      </c>
      <c r="G1091" s="25"/>
      <c r="H1091" s="28">
        <f>TRUNC(SUMIF(N1089:N1090, N1088, H1089:H1090),0)</f>
        <v>0</v>
      </c>
      <c r="I1091" s="25"/>
      <c r="J1091" s="28">
        <f>TRUNC(SUMIF(N1089:N1090, N1088, J1089:J1090),0)</f>
        <v>0</v>
      </c>
      <c r="K1091" s="25"/>
      <c r="L1091" s="28">
        <f>F1091+H1091+J1091</f>
        <v>0</v>
      </c>
      <c r="M1091" s="22" t="s">
        <v>52</v>
      </c>
      <c r="N1091" s="2" t="s">
        <v>92</v>
      </c>
      <c r="O1091" s="2" t="s">
        <v>92</v>
      </c>
      <c r="P1091" s="2" t="s">
        <v>52</v>
      </c>
      <c r="Q1091" s="2" t="s">
        <v>52</v>
      </c>
      <c r="R1091" s="2" t="s">
        <v>52</v>
      </c>
      <c r="S1091" s="3"/>
      <c r="T1091" s="3"/>
      <c r="U1091" s="3"/>
      <c r="V1091" s="3"/>
      <c r="W1091" s="3"/>
      <c r="X1091" s="3"/>
      <c r="Y1091" s="3"/>
      <c r="Z1091" s="3"/>
      <c r="AA1091" s="3"/>
      <c r="AB1091" s="3"/>
      <c r="AC1091" s="3"/>
      <c r="AD1091" s="3"/>
      <c r="AE1091" s="3"/>
      <c r="AF1091" s="3"/>
      <c r="AG1091" s="3"/>
      <c r="AH1091" s="3"/>
      <c r="AI1091" s="3"/>
      <c r="AJ1091" s="3"/>
      <c r="AK1091" s="3"/>
      <c r="AL1091" s="3"/>
      <c r="AM1091" s="3"/>
      <c r="AN1091" s="3"/>
      <c r="AO1091" s="3"/>
      <c r="AP1091" s="3"/>
      <c r="AQ1091" s="3"/>
      <c r="AR1091" s="3"/>
      <c r="AS1091" s="3"/>
      <c r="AT1091" s="3"/>
      <c r="AU1091" s="3"/>
      <c r="AV1091" s="2" t="s">
        <v>52</v>
      </c>
      <c r="AW1091" s="2" t="s">
        <v>52</v>
      </c>
      <c r="AX1091" s="2" t="s">
        <v>52</v>
      </c>
      <c r="AY1091" s="2" t="s">
        <v>52</v>
      </c>
      <c r="AZ1091" s="2" t="s">
        <v>52</v>
      </c>
    </row>
    <row r="1092" spans="1:52" ht="30" customHeight="1" x14ac:dyDescent="0.3">
      <c r="A1092" s="23"/>
      <c r="B1092" s="23"/>
      <c r="C1092" s="23"/>
      <c r="D1092" s="23"/>
      <c r="E1092" s="25"/>
      <c r="F1092" s="28"/>
      <c r="G1092" s="25"/>
      <c r="H1092" s="28"/>
      <c r="I1092" s="25"/>
      <c r="J1092" s="28"/>
      <c r="K1092" s="25"/>
      <c r="L1092" s="28"/>
      <c r="M1092" s="23"/>
    </row>
    <row r="1093" spans="1:52" ht="30" customHeight="1" x14ac:dyDescent="0.3">
      <c r="A1093" s="19" t="s">
        <v>2502</v>
      </c>
      <c r="B1093" s="20"/>
      <c r="C1093" s="20"/>
      <c r="D1093" s="20"/>
      <c r="E1093" s="24"/>
      <c r="F1093" s="27"/>
      <c r="G1093" s="24"/>
      <c r="H1093" s="27"/>
      <c r="I1093" s="24"/>
      <c r="J1093" s="27"/>
      <c r="K1093" s="24"/>
      <c r="L1093" s="27"/>
      <c r="M1093" s="21"/>
      <c r="N1093" s="1" t="s">
        <v>697</v>
      </c>
    </row>
    <row r="1094" spans="1:52" ht="30" customHeight="1" x14ac:dyDescent="0.3">
      <c r="A1094" s="22" t="s">
        <v>2316</v>
      </c>
      <c r="B1094" s="22" t="s">
        <v>2317</v>
      </c>
      <c r="C1094" s="22" t="s">
        <v>82</v>
      </c>
      <c r="D1094" s="23">
        <v>1</v>
      </c>
      <c r="E1094" s="25">
        <f>일위대가목록!E149</f>
        <v>0</v>
      </c>
      <c r="F1094" s="28">
        <f>TRUNC(E1094*D1094,1)</f>
        <v>0</v>
      </c>
      <c r="G1094" s="25">
        <f>일위대가목록!F149</f>
        <v>0</v>
      </c>
      <c r="H1094" s="28">
        <f>TRUNC(G1094*D1094,1)</f>
        <v>0</v>
      </c>
      <c r="I1094" s="25">
        <f>일위대가목록!G149</f>
        <v>0</v>
      </c>
      <c r="J1094" s="28">
        <f>TRUNC(I1094*D1094,1)</f>
        <v>0</v>
      </c>
      <c r="K1094" s="25">
        <f>TRUNC(E1094+G1094+I1094,1)</f>
        <v>0</v>
      </c>
      <c r="L1094" s="28">
        <f>TRUNC(F1094+H1094+J1094,1)</f>
        <v>0</v>
      </c>
      <c r="M1094" s="22" t="s">
        <v>1049</v>
      </c>
      <c r="N1094" s="2" t="s">
        <v>52</v>
      </c>
      <c r="O1094" s="2" t="s">
        <v>2315</v>
      </c>
      <c r="P1094" s="2" t="s">
        <v>63</v>
      </c>
      <c r="Q1094" s="2" t="s">
        <v>64</v>
      </c>
      <c r="R1094" s="2" t="s">
        <v>64</v>
      </c>
      <c r="S1094" s="3"/>
      <c r="T1094" s="3"/>
      <c r="U1094" s="3"/>
      <c r="V1094" s="3">
        <v>1</v>
      </c>
      <c r="W1094" s="3"/>
      <c r="X1094" s="3"/>
      <c r="Y1094" s="3"/>
      <c r="Z1094" s="3"/>
      <c r="AA1094" s="3"/>
      <c r="AB1094" s="3"/>
      <c r="AC1094" s="3"/>
      <c r="AD1094" s="3"/>
      <c r="AE1094" s="3"/>
      <c r="AF1094" s="3"/>
      <c r="AG1094" s="3"/>
      <c r="AH1094" s="3"/>
      <c r="AI1094" s="3"/>
      <c r="AJ1094" s="3"/>
      <c r="AK1094" s="3"/>
      <c r="AL1094" s="3"/>
      <c r="AM1094" s="3"/>
      <c r="AN1094" s="3"/>
      <c r="AO1094" s="3"/>
      <c r="AP1094" s="3"/>
      <c r="AQ1094" s="3"/>
      <c r="AR1094" s="3"/>
      <c r="AS1094" s="3"/>
      <c r="AT1094" s="3"/>
      <c r="AU1094" s="3"/>
      <c r="AV1094" s="2" t="s">
        <v>52</v>
      </c>
      <c r="AW1094" s="2" t="s">
        <v>2503</v>
      </c>
      <c r="AX1094" s="2" t="s">
        <v>52</v>
      </c>
      <c r="AY1094" s="2" t="s">
        <v>1052</v>
      </c>
      <c r="AZ1094" s="2" t="s">
        <v>52</v>
      </c>
    </row>
    <row r="1095" spans="1:52" ht="30" customHeight="1" x14ac:dyDescent="0.3">
      <c r="A1095" s="22" t="s">
        <v>2436</v>
      </c>
      <c r="B1095" s="22" t="s">
        <v>2483</v>
      </c>
      <c r="C1095" s="22" t="s">
        <v>458</v>
      </c>
      <c r="D1095" s="23">
        <v>1</v>
      </c>
      <c r="E1095" s="25">
        <v>0</v>
      </c>
      <c r="F1095" s="28">
        <f>TRUNC(E1095*D1095,1)</f>
        <v>0</v>
      </c>
      <c r="G1095" s="25">
        <f>TRUNC(SUMIF(V1094:V1095, RIGHTB(O1095, 1), L1094:L1095)*U1095, 2)</f>
        <v>0</v>
      </c>
      <c r="H1095" s="28">
        <f>TRUNC(G1095*D1095,1)</f>
        <v>0</v>
      </c>
      <c r="I1095" s="25">
        <v>0</v>
      </c>
      <c r="J1095" s="28">
        <f>TRUNC(I1095*D1095,1)</f>
        <v>0</v>
      </c>
      <c r="K1095" s="25">
        <f>TRUNC(E1095+G1095+I1095,1)</f>
        <v>0</v>
      </c>
      <c r="L1095" s="28">
        <f>TRUNC(F1095+H1095+J1095,1)</f>
        <v>0</v>
      </c>
      <c r="M1095" s="22" t="s">
        <v>52</v>
      </c>
      <c r="N1095" s="2" t="s">
        <v>697</v>
      </c>
      <c r="O1095" s="2" t="s">
        <v>877</v>
      </c>
      <c r="P1095" s="2" t="s">
        <v>64</v>
      </c>
      <c r="Q1095" s="2" t="s">
        <v>64</v>
      </c>
      <c r="R1095" s="2" t="s">
        <v>64</v>
      </c>
      <c r="S1095" s="3">
        <v>3</v>
      </c>
      <c r="T1095" s="3">
        <v>1</v>
      </c>
      <c r="U1095" s="3">
        <v>0.25</v>
      </c>
      <c r="V1095" s="3"/>
      <c r="W1095" s="3"/>
      <c r="X1095" s="3"/>
      <c r="Y1095" s="3"/>
      <c r="Z1095" s="3"/>
      <c r="AA1095" s="3"/>
      <c r="AB1095" s="3"/>
      <c r="AC1095" s="3"/>
      <c r="AD1095" s="3"/>
      <c r="AE1095" s="3"/>
      <c r="AF1095" s="3"/>
      <c r="AG1095" s="3"/>
      <c r="AH1095" s="3"/>
      <c r="AI1095" s="3"/>
      <c r="AJ1095" s="3"/>
      <c r="AK1095" s="3"/>
      <c r="AL1095" s="3"/>
      <c r="AM1095" s="3"/>
      <c r="AN1095" s="3"/>
      <c r="AO1095" s="3"/>
      <c r="AP1095" s="3"/>
      <c r="AQ1095" s="3"/>
      <c r="AR1095" s="3"/>
      <c r="AS1095" s="3"/>
      <c r="AT1095" s="3"/>
      <c r="AU1095" s="3"/>
      <c r="AV1095" s="2" t="s">
        <v>52</v>
      </c>
      <c r="AW1095" s="2" t="s">
        <v>2504</v>
      </c>
      <c r="AX1095" s="2" t="s">
        <v>52</v>
      </c>
      <c r="AY1095" s="2" t="s">
        <v>52</v>
      </c>
      <c r="AZ1095" s="2" t="s">
        <v>52</v>
      </c>
    </row>
    <row r="1096" spans="1:52" ht="30" customHeight="1" x14ac:dyDescent="0.3">
      <c r="A1096" s="22" t="s">
        <v>885</v>
      </c>
      <c r="B1096" s="22" t="s">
        <v>52</v>
      </c>
      <c r="C1096" s="22" t="s">
        <v>52</v>
      </c>
      <c r="D1096" s="23"/>
      <c r="E1096" s="25"/>
      <c r="F1096" s="28">
        <f>TRUNC(SUMIF(N1094:N1095, N1093, F1094:F1095),0)</f>
        <v>0</v>
      </c>
      <c r="G1096" s="25"/>
      <c r="H1096" s="28">
        <f>TRUNC(SUMIF(N1094:N1095, N1093, H1094:H1095),0)</f>
        <v>0</v>
      </c>
      <c r="I1096" s="25"/>
      <c r="J1096" s="28">
        <f>TRUNC(SUMIF(N1094:N1095, N1093, J1094:J1095),0)</f>
        <v>0</v>
      </c>
      <c r="K1096" s="25"/>
      <c r="L1096" s="28">
        <f>F1096+H1096+J1096</f>
        <v>0</v>
      </c>
      <c r="M1096" s="22" t="s">
        <v>52</v>
      </c>
      <c r="N1096" s="2" t="s">
        <v>92</v>
      </c>
      <c r="O1096" s="2" t="s">
        <v>92</v>
      </c>
      <c r="P1096" s="2" t="s">
        <v>52</v>
      </c>
      <c r="Q1096" s="2" t="s">
        <v>52</v>
      </c>
      <c r="R1096" s="2" t="s">
        <v>52</v>
      </c>
      <c r="S1096" s="3"/>
      <c r="T1096" s="3"/>
      <c r="U1096" s="3"/>
      <c r="V1096" s="3"/>
      <c r="W1096" s="3"/>
      <c r="X1096" s="3"/>
      <c r="Y1096" s="3"/>
      <c r="Z1096" s="3"/>
      <c r="AA1096" s="3"/>
      <c r="AB1096" s="3"/>
      <c r="AC1096" s="3"/>
      <c r="AD1096" s="3"/>
      <c r="AE1096" s="3"/>
      <c r="AF1096" s="3"/>
      <c r="AG1096" s="3"/>
      <c r="AH1096" s="3"/>
      <c r="AI1096" s="3"/>
      <c r="AJ1096" s="3"/>
      <c r="AK1096" s="3"/>
      <c r="AL1096" s="3"/>
      <c r="AM1096" s="3"/>
      <c r="AN1096" s="3"/>
      <c r="AO1096" s="3"/>
      <c r="AP1096" s="3"/>
      <c r="AQ1096" s="3"/>
      <c r="AR1096" s="3"/>
      <c r="AS1096" s="3"/>
      <c r="AT1096" s="3"/>
      <c r="AU1096" s="3"/>
      <c r="AV1096" s="2" t="s">
        <v>52</v>
      </c>
      <c r="AW1096" s="2" t="s">
        <v>52</v>
      </c>
      <c r="AX1096" s="2" t="s">
        <v>52</v>
      </c>
      <c r="AY1096" s="2" t="s">
        <v>52</v>
      </c>
      <c r="AZ1096" s="2" t="s">
        <v>52</v>
      </c>
    </row>
    <row r="1097" spans="1:52" ht="30" customHeight="1" x14ac:dyDescent="0.3">
      <c r="A1097" s="23"/>
      <c r="B1097" s="23"/>
      <c r="C1097" s="23"/>
      <c r="D1097" s="23"/>
      <c r="E1097" s="25"/>
      <c r="F1097" s="28"/>
      <c r="G1097" s="25"/>
      <c r="H1097" s="28"/>
      <c r="I1097" s="25"/>
      <c r="J1097" s="28"/>
      <c r="K1097" s="25"/>
      <c r="L1097" s="28"/>
      <c r="M1097" s="23"/>
    </row>
    <row r="1098" spans="1:52" ht="30" customHeight="1" x14ac:dyDescent="0.3">
      <c r="A1098" s="19" t="s">
        <v>2505</v>
      </c>
      <c r="B1098" s="20"/>
      <c r="C1098" s="20"/>
      <c r="D1098" s="20"/>
      <c r="E1098" s="24"/>
      <c r="F1098" s="27"/>
      <c r="G1098" s="24"/>
      <c r="H1098" s="27"/>
      <c r="I1098" s="24"/>
      <c r="J1098" s="27"/>
      <c r="K1098" s="24"/>
      <c r="L1098" s="27"/>
      <c r="M1098" s="21"/>
      <c r="N1098" s="1" t="s">
        <v>702</v>
      </c>
    </row>
    <row r="1099" spans="1:52" ht="30" customHeight="1" x14ac:dyDescent="0.3">
      <c r="A1099" s="22" t="s">
        <v>636</v>
      </c>
      <c r="B1099" s="22" t="s">
        <v>52</v>
      </c>
      <c r="C1099" s="22" t="s">
        <v>82</v>
      </c>
      <c r="D1099" s="23">
        <v>1</v>
      </c>
      <c r="E1099" s="25">
        <f>일위대가목록!E166</f>
        <v>0</v>
      </c>
      <c r="F1099" s="28">
        <f>TRUNC(E1099*D1099,1)</f>
        <v>0</v>
      </c>
      <c r="G1099" s="25">
        <f>일위대가목록!F166</f>
        <v>0</v>
      </c>
      <c r="H1099" s="28">
        <f>TRUNC(G1099*D1099,1)</f>
        <v>0</v>
      </c>
      <c r="I1099" s="25">
        <f>일위대가목록!G166</f>
        <v>0</v>
      </c>
      <c r="J1099" s="28">
        <f>TRUNC(I1099*D1099,1)</f>
        <v>0</v>
      </c>
      <c r="K1099" s="25">
        <f>TRUNC(E1099+G1099+I1099,1)</f>
        <v>0</v>
      </c>
      <c r="L1099" s="28">
        <f>TRUNC(F1099+H1099+J1099,1)</f>
        <v>0</v>
      </c>
      <c r="M1099" s="22" t="s">
        <v>637</v>
      </c>
      <c r="N1099" s="2" t="s">
        <v>702</v>
      </c>
      <c r="O1099" s="2" t="s">
        <v>638</v>
      </c>
      <c r="P1099" s="2" t="s">
        <v>63</v>
      </c>
      <c r="Q1099" s="2" t="s">
        <v>64</v>
      </c>
      <c r="R1099" s="2" t="s">
        <v>64</v>
      </c>
      <c r="S1099" s="3"/>
      <c r="T1099" s="3"/>
      <c r="U1099" s="3"/>
      <c r="V1099" s="3"/>
      <c r="W1099" s="3"/>
      <c r="X1099" s="3"/>
      <c r="Y1099" s="3"/>
      <c r="Z1099" s="3"/>
      <c r="AA1099" s="3"/>
      <c r="AB1099" s="3"/>
      <c r="AC1099" s="3"/>
      <c r="AD1099" s="3"/>
      <c r="AE1099" s="3"/>
      <c r="AF1099" s="3"/>
      <c r="AG1099" s="3"/>
      <c r="AH1099" s="3"/>
      <c r="AI1099" s="3"/>
      <c r="AJ1099" s="3"/>
      <c r="AK1099" s="3"/>
      <c r="AL1099" s="3"/>
      <c r="AM1099" s="3"/>
      <c r="AN1099" s="3"/>
      <c r="AO1099" s="3"/>
      <c r="AP1099" s="3"/>
      <c r="AQ1099" s="3"/>
      <c r="AR1099" s="3"/>
      <c r="AS1099" s="3"/>
      <c r="AT1099" s="3"/>
      <c r="AU1099" s="3"/>
      <c r="AV1099" s="2" t="s">
        <v>52</v>
      </c>
      <c r="AW1099" s="2" t="s">
        <v>2506</v>
      </c>
      <c r="AX1099" s="2" t="s">
        <v>52</v>
      </c>
      <c r="AY1099" s="2" t="s">
        <v>52</v>
      </c>
      <c r="AZ1099" s="2" t="s">
        <v>52</v>
      </c>
    </row>
    <row r="1100" spans="1:52" ht="30" customHeight="1" x14ac:dyDescent="0.3">
      <c r="A1100" s="22" t="s">
        <v>885</v>
      </c>
      <c r="B1100" s="22" t="s">
        <v>52</v>
      </c>
      <c r="C1100" s="22" t="s">
        <v>52</v>
      </c>
      <c r="D1100" s="23"/>
      <c r="E1100" s="25"/>
      <c r="F1100" s="28">
        <f>TRUNC(SUMIF(N1099:N1099, N1098, F1099:F1099),0)</f>
        <v>0</v>
      </c>
      <c r="G1100" s="25"/>
      <c r="H1100" s="28">
        <f>TRUNC(SUMIF(N1099:N1099, N1098, H1099:H1099),0)</f>
        <v>0</v>
      </c>
      <c r="I1100" s="25"/>
      <c r="J1100" s="28">
        <f>TRUNC(SUMIF(N1099:N1099, N1098, J1099:J1099),0)</f>
        <v>0</v>
      </c>
      <c r="K1100" s="25"/>
      <c r="L1100" s="28">
        <f>F1100+H1100+J1100</f>
        <v>0</v>
      </c>
      <c r="M1100" s="22" t="s">
        <v>52</v>
      </c>
      <c r="N1100" s="2" t="s">
        <v>92</v>
      </c>
      <c r="O1100" s="2" t="s">
        <v>92</v>
      </c>
      <c r="P1100" s="2" t="s">
        <v>52</v>
      </c>
      <c r="Q1100" s="2" t="s">
        <v>52</v>
      </c>
      <c r="R1100" s="2" t="s">
        <v>52</v>
      </c>
      <c r="S1100" s="3"/>
      <c r="T1100" s="3"/>
      <c r="U1100" s="3"/>
      <c r="V1100" s="3"/>
      <c r="W1100" s="3"/>
      <c r="X1100" s="3"/>
      <c r="Y1100" s="3"/>
      <c r="Z1100" s="3"/>
      <c r="AA1100" s="3"/>
      <c r="AB1100" s="3"/>
      <c r="AC1100" s="3"/>
      <c r="AD1100" s="3"/>
      <c r="AE1100" s="3"/>
      <c r="AF1100" s="3"/>
      <c r="AG1100" s="3"/>
      <c r="AH1100" s="3"/>
      <c r="AI1100" s="3"/>
      <c r="AJ1100" s="3"/>
      <c r="AK1100" s="3"/>
      <c r="AL1100" s="3"/>
      <c r="AM1100" s="3"/>
      <c r="AN1100" s="3"/>
      <c r="AO1100" s="3"/>
      <c r="AP1100" s="3"/>
      <c r="AQ1100" s="3"/>
      <c r="AR1100" s="3"/>
      <c r="AS1100" s="3"/>
      <c r="AT1100" s="3"/>
      <c r="AU1100" s="3"/>
      <c r="AV1100" s="2" t="s">
        <v>52</v>
      </c>
      <c r="AW1100" s="2" t="s">
        <v>52</v>
      </c>
      <c r="AX1100" s="2" t="s">
        <v>52</v>
      </c>
      <c r="AY1100" s="2" t="s">
        <v>52</v>
      </c>
      <c r="AZ1100" s="2" t="s">
        <v>52</v>
      </c>
    </row>
    <row r="1101" spans="1:52" ht="30" customHeight="1" x14ac:dyDescent="0.3">
      <c r="A1101" s="23"/>
      <c r="B1101" s="23"/>
      <c r="C1101" s="23"/>
      <c r="D1101" s="23"/>
      <c r="E1101" s="25"/>
      <c r="F1101" s="28"/>
      <c r="G1101" s="25"/>
      <c r="H1101" s="28"/>
      <c r="I1101" s="25"/>
      <c r="J1101" s="28"/>
      <c r="K1101" s="25"/>
      <c r="L1101" s="28"/>
      <c r="M1101" s="23"/>
    </row>
    <row r="1102" spans="1:52" ht="30" customHeight="1" x14ac:dyDescent="0.3">
      <c r="A1102" s="19" t="s">
        <v>2507</v>
      </c>
      <c r="B1102" s="20"/>
      <c r="C1102" s="20"/>
      <c r="D1102" s="20"/>
      <c r="E1102" s="24"/>
      <c r="F1102" s="27"/>
      <c r="G1102" s="24"/>
      <c r="H1102" s="27"/>
      <c r="I1102" s="24"/>
      <c r="J1102" s="27"/>
      <c r="K1102" s="24"/>
      <c r="L1102" s="27"/>
      <c r="M1102" s="21"/>
      <c r="N1102" s="1" t="s">
        <v>707</v>
      </c>
    </row>
    <row r="1103" spans="1:52" ht="30" customHeight="1" x14ac:dyDescent="0.3">
      <c r="A1103" s="22" t="s">
        <v>636</v>
      </c>
      <c r="B1103" s="22" t="s">
        <v>52</v>
      </c>
      <c r="C1103" s="22" t="s">
        <v>82</v>
      </c>
      <c r="D1103" s="23">
        <v>0.2</v>
      </c>
      <c r="E1103" s="25">
        <f>일위대가목록!E166</f>
        <v>0</v>
      </c>
      <c r="F1103" s="28">
        <f>TRUNC(E1103*D1103,1)</f>
        <v>0</v>
      </c>
      <c r="G1103" s="25">
        <f>일위대가목록!F166</f>
        <v>0</v>
      </c>
      <c r="H1103" s="28">
        <f>TRUNC(G1103*D1103,1)</f>
        <v>0</v>
      </c>
      <c r="I1103" s="25">
        <f>일위대가목록!G166</f>
        <v>0</v>
      </c>
      <c r="J1103" s="28">
        <f>TRUNC(I1103*D1103,1)</f>
        <v>0</v>
      </c>
      <c r="K1103" s="25">
        <f>TRUNC(E1103+G1103+I1103,1)</f>
        <v>0</v>
      </c>
      <c r="L1103" s="28">
        <f>TRUNC(F1103+H1103+J1103,1)</f>
        <v>0</v>
      </c>
      <c r="M1103" s="22" t="s">
        <v>637</v>
      </c>
      <c r="N1103" s="2" t="s">
        <v>707</v>
      </c>
      <c r="O1103" s="2" t="s">
        <v>638</v>
      </c>
      <c r="P1103" s="2" t="s">
        <v>63</v>
      </c>
      <c r="Q1103" s="2" t="s">
        <v>64</v>
      </c>
      <c r="R1103" s="2" t="s">
        <v>64</v>
      </c>
      <c r="S1103" s="3"/>
      <c r="T1103" s="3"/>
      <c r="U1103" s="3"/>
      <c r="V1103" s="3"/>
      <c r="W1103" s="3"/>
      <c r="X1103" s="3"/>
      <c r="Y1103" s="3"/>
      <c r="Z1103" s="3"/>
      <c r="AA1103" s="3"/>
      <c r="AB1103" s="3"/>
      <c r="AC1103" s="3"/>
      <c r="AD1103" s="3"/>
      <c r="AE1103" s="3"/>
      <c r="AF1103" s="3"/>
      <c r="AG1103" s="3"/>
      <c r="AH1103" s="3"/>
      <c r="AI1103" s="3"/>
      <c r="AJ1103" s="3"/>
      <c r="AK1103" s="3"/>
      <c r="AL1103" s="3"/>
      <c r="AM1103" s="3"/>
      <c r="AN1103" s="3"/>
      <c r="AO1103" s="3"/>
      <c r="AP1103" s="3"/>
      <c r="AQ1103" s="3"/>
      <c r="AR1103" s="3"/>
      <c r="AS1103" s="3"/>
      <c r="AT1103" s="3"/>
      <c r="AU1103" s="3"/>
      <c r="AV1103" s="2" t="s">
        <v>52</v>
      </c>
      <c r="AW1103" s="2" t="s">
        <v>2508</v>
      </c>
      <c r="AX1103" s="2" t="s">
        <v>52</v>
      </c>
      <c r="AY1103" s="2" t="s">
        <v>52</v>
      </c>
      <c r="AZ1103" s="2" t="s">
        <v>52</v>
      </c>
    </row>
    <row r="1104" spans="1:52" ht="30" customHeight="1" x14ac:dyDescent="0.3">
      <c r="A1104" s="22" t="s">
        <v>885</v>
      </c>
      <c r="B1104" s="22" t="s">
        <v>52</v>
      </c>
      <c r="C1104" s="22" t="s">
        <v>52</v>
      </c>
      <c r="D1104" s="23"/>
      <c r="E1104" s="25"/>
      <c r="F1104" s="28">
        <f>TRUNC(SUMIF(N1103:N1103, N1102, F1103:F1103),0)</f>
        <v>0</v>
      </c>
      <c r="G1104" s="25"/>
      <c r="H1104" s="28">
        <f>TRUNC(SUMIF(N1103:N1103, N1102, H1103:H1103),0)</f>
        <v>0</v>
      </c>
      <c r="I1104" s="25"/>
      <c r="J1104" s="28">
        <f>TRUNC(SUMIF(N1103:N1103, N1102, J1103:J1103),0)</f>
        <v>0</v>
      </c>
      <c r="K1104" s="25"/>
      <c r="L1104" s="28">
        <f>F1104+H1104+J1104</f>
        <v>0</v>
      </c>
      <c r="M1104" s="22" t="s">
        <v>52</v>
      </c>
      <c r="N1104" s="2" t="s">
        <v>92</v>
      </c>
      <c r="O1104" s="2" t="s">
        <v>92</v>
      </c>
      <c r="P1104" s="2" t="s">
        <v>52</v>
      </c>
      <c r="Q1104" s="2" t="s">
        <v>52</v>
      </c>
      <c r="R1104" s="2" t="s">
        <v>52</v>
      </c>
      <c r="S1104" s="3"/>
      <c r="T1104" s="3"/>
      <c r="U1104" s="3"/>
      <c r="V1104" s="3"/>
      <c r="W1104" s="3"/>
      <c r="X1104" s="3"/>
      <c r="Y1104" s="3"/>
      <c r="Z1104" s="3"/>
      <c r="AA1104" s="3"/>
      <c r="AB1104" s="3"/>
      <c r="AC1104" s="3"/>
      <c r="AD1104" s="3"/>
      <c r="AE1104" s="3"/>
      <c r="AF1104" s="3"/>
      <c r="AG1104" s="3"/>
      <c r="AH1104" s="3"/>
      <c r="AI1104" s="3"/>
      <c r="AJ1104" s="3"/>
      <c r="AK1104" s="3"/>
      <c r="AL1104" s="3"/>
      <c r="AM1104" s="3"/>
      <c r="AN1104" s="3"/>
      <c r="AO1104" s="3"/>
      <c r="AP1104" s="3"/>
      <c r="AQ1104" s="3"/>
      <c r="AR1104" s="3"/>
      <c r="AS1104" s="3"/>
      <c r="AT1104" s="3"/>
      <c r="AU1104" s="3"/>
      <c r="AV1104" s="2" t="s">
        <v>52</v>
      </c>
      <c r="AW1104" s="2" t="s">
        <v>52</v>
      </c>
      <c r="AX1104" s="2" t="s">
        <v>52</v>
      </c>
      <c r="AY1104" s="2" t="s">
        <v>52</v>
      </c>
      <c r="AZ1104" s="2" t="s">
        <v>52</v>
      </c>
    </row>
    <row r="1105" spans="1:52" ht="30" customHeight="1" x14ac:dyDescent="0.3">
      <c r="A1105" s="23"/>
      <c r="B1105" s="23"/>
      <c r="C1105" s="23"/>
      <c r="D1105" s="23"/>
      <c r="E1105" s="25"/>
      <c r="F1105" s="28"/>
      <c r="G1105" s="25"/>
      <c r="H1105" s="28"/>
      <c r="I1105" s="25"/>
      <c r="J1105" s="28"/>
      <c r="K1105" s="25"/>
      <c r="L1105" s="28"/>
      <c r="M1105" s="23"/>
    </row>
    <row r="1106" spans="1:52" ht="30" customHeight="1" x14ac:dyDescent="0.3">
      <c r="A1106" s="19" t="s">
        <v>2509</v>
      </c>
      <c r="B1106" s="20"/>
      <c r="C1106" s="20"/>
      <c r="D1106" s="20"/>
      <c r="E1106" s="24"/>
      <c r="F1106" s="27"/>
      <c r="G1106" s="24"/>
      <c r="H1106" s="27"/>
      <c r="I1106" s="24"/>
      <c r="J1106" s="27"/>
      <c r="K1106" s="24"/>
      <c r="L1106" s="27"/>
      <c r="M1106" s="21"/>
      <c r="N1106" s="1" t="s">
        <v>711</v>
      </c>
    </row>
    <row r="1107" spans="1:52" ht="30" customHeight="1" x14ac:dyDescent="0.3">
      <c r="A1107" s="22" t="s">
        <v>1816</v>
      </c>
      <c r="B1107" s="22" t="s">
        <v>1859</v>
      </c>
      <c r="C1107" s="22" t="s">
        <v>313</v>
      </c>
      <c r="D1107" s="23">
        <v>1</v>
      </c>
      <c r="E1107" s="25">
        <f>일위대가목록!E98</f>
        <v>0</v>
      </c>
      <c r="F1107" s="28">
        <f>TRUNC(E1107*D1107,1)</f>
        <v>0</v>
      </c>
      <c r="G1107" s="25">
        <f>일위대가목록!F98</f>
        <v>0</v>
      </c>
      <c r="H1107" s="28">
        <f>TRUNC(G1107*D1107,1)</f>
        <v>0</v>
      </c>
      <c r="I1107" s="25">
        <f>일위대가목록!G98</f>
        <v>0</v>
      </c>
      <c r="J1107" s="28">
        <f>TRUNC(I1107*D1107,1)</f>
        <v>0</v>
      </c>
      <c r="K1107" s="25">
        <f>TRUNC(E1107+G1107+I1107,1)</f>
        <v>0</v>
      </c>
      <c r="L1107" s="28">
        <f>TRUNC(F1107+H1107+J1107,1)</f>
        <v>0</v>
      </c>
      <c r="M1107" s="22" t="s">
        <v>1049</v>
      </c>
      <c r="N1107" s="2" t="s">
        <v>52</v>
      </c>
      <c r="O1107" s="2" t="s">
        <v>1882</v>
      </c>
      <c r="P1107" s="2" t="s">
        <v>63</v>
      </c>
      <c r="Q1107" s="2" t="s">
        <v>64</v>
      </c>
      <c r="R1107" s="2" t="s">
        <v>64</v>
      </c>
      <c r="S1107" s="3"/>
      <c r="T1107" s="3"/>
      <c r="U1107" s="3"/>
      <c r="V1107" s="3">
        <v>1</v>
      </c>
      <c r="W1107" s="3"/>
      <c r="X1107" s="3"/>
      <c r="Y1107" s="3"/>
      <c r="Z1107" s="3"/>
      <c r="AA1107" s="3"/>
      <c r="AB1107" s="3"/>
      <c r="AC1107" s="3"/>
      <c r="AD1107" s="3"/>
      <c r="AE1107" s="3"/>
      <c r="AF1107" s="3"/>
      <c r="AG1107" s="3"/>
      <c r="AH1107" s="3"/>
      <c r="AI1107" s="3"/>
      <c r="AJ1107" s="3"/>
      <c r="AK1107" s="3"/>
      <c r="AL1107" s="3"/>
      <c r="AM1107" s="3"/>
      <c r="AN1107" s="3"/>
      <c r="AO1107" s="3"/>
      <c r="AP1107" s="3"/>
      <c r="AQ1107" s="3"/>
      <c r="AR1107" s="3"/>
      <c r="AS1107" s="3"/>
      <c r="AT1107" s="3"/>
      <c r="AU1107" s="3"/>
      <c r="AV1107" s="2" t="s">
        <v>52</v>
      </c>
      <c r="AW1107" s="2" t="s">
        <v>2510</v>
      </c>
      <c r="AX1107" s="2" t="s">
        <v>52</v>
      </c>
      <c r="AY1107" s="2" t="s">
        <v>1052</v>
      </c>
      <c r="AZ1107" s="2" t="s">
        <v>52</v>
      </c>
    </row>
    <row r="1108" spans="1:52" ht="30" customHeight="1" x14ac:dyDescent="0.3">
      <c r="A1108" s="22" t="s">
        <v>2436</v>
      </c>
      <c r="B1108" s="22" t="s">
        <v>2483</v>
      </c>
      <c r="C1108" s="22" t="s">
        <v>458</v>
      </c>
      <c r="D1108" s="23">
        <v>1</v>
      </c>
      <c r="E1108" s="25">
        <v>0</v>
      </c>
      <c r="F1108" s="28">
        <f>TRUNC(E1108*D1108,1)</f>
        <v>0</v>
      </c>
      <c r="G1108" s="25">
        <f>TRUNC(SUMIF(V1107:V1108, RIGHTB(O1108, 1), L1107:L1108)*U1108, 2)</f>
        <v>0</v>
      </c>
      <c r="H1108" s="28">
        <f>TRUNC(G1108*D1108,1)</f>
        <v>0</v>
      </c>
      <c r="I1108" s="25">
        <v>0</v>
      </c>
      <c r="J1108" s="28">
        <f>TRUNC(I1108*D1108,1)</f>
        <v>0</v>
      </c>
      <c r="K1108" s="25">
        <f>TRUNC(E1108+G1108+I1108,1)</f>
        <v>0</v>
      </c>
      <c r="L1108" s="28">
        <f>TRUNC(F1108+H1108+J1108,1)</f>
        <v>0</v>
      </c>
      <c r="M1108" s="22" t="s">
        <v>52</v>
      </c>
      <c r="N1108" s="2" t="s">
        <v>711</v>
      </c>
      <c r="O1108" s="2" t="s">
        <v>877</v>
      </c>
      <c r="P1108" s="2" t="s">
        <v>64</v>
      </c>
      <c r="Q1108" s="2" t="s">
        <v>64</v>
      </c>
      <c r="R1108" s="2" t="s">
        <v>64</v>
      </c>
      <c r="S1108" s="3">
        <v>3</v>
      </c>
      <c r="T1108" s="3">
        <v>1</v>
      </c>
      <c r="U1108" s="3">
        <v>0.25</v>
      </c>
      <c r="V1108" s="3"/>
      <c r="W1108" s="3"/>
      <c r="X1108" s="3"/>
      <c r="Y1108" s="3"/>
      <c r="Z1108" s="3"/>
      <c r="AA1108" s="3"/>
      <c r="AB1108" s="3"/>
      <c r="AC1108" s="3"/>
      <c r="AD1108" s="3"/>
      <c r="AE1108" s="3"/>
      <c r="AF1108" s="3"/>
      <c r="AG1108" s="3"/>
      <c r="AH1108" s="3"/>
      <c r="AI1108" s="3"/>
      <c r="AJ1108" s="3"/>
      <c r="AK1108" s="3"/>
      <c r="AL1108" s="3"/>
      <c r="AM1108" s="3"/>
      <c r="AN1108" s="3"/>
      <c r="AO1108" s="3"/>
      <c r="AP1108" s="3"/>
      <c r="AQ1108" s="3"/>
      <c r="AR1108" s="3"/>
      <c r="AS1108" s="3"/>
      <c r="AT1108" s="3"/>
      <c r="AU1108" s="3"/>
      <c r="AV1108" s="2" t="s">
        <v>52</v>
      </c>
      <c r="AW1108" s="2" t="s">
        <v>2511</v>
      </c>
      <c r="AX1108" s="2" t="s">
        <v>52</v>
      </c>
      <c r="AY1108" s="2" t="s">
        <v>52</v>
      </c>
      <c r="AZ1108" s="2" t="s">
        <v>52</v>
      </c>
    </row>
    <row r="1109" spans="1:52" ht="30" customHeight="1" x14ac:dyDescent="0.3">
      <c r="A1109" s="22" t="s">
        <v>885</v>
      </c>
      <c r="B1109" s="22" t="s">
        <v>52</v>
      </c>
      <c r="C1109" s="22" t="s">
        <v>52</v>
      </c>
      <c r="D1109" s="23"/>
      <c r="E1109" s="25"/>
      <c r="F1109" s="28">
        <f>TRUNC(SUMIF(N1107:N1108, N1106, F1107:F1108),0)</f>
        <v>0</v>
      </c>
      <c r="G1109" s="25"/>
      <c r="H1109" s="28">
        <f>TRUNC(SUMIF(N1107:N1108, N1106, H1107:H1108),0)</f>
        <v>0</v>
      </c>
      <c r="I1109" s="25"/>
      <c r="J1109" s="28">
        <f>TRUNC(SUMIF(N1107:N1108, N1106, J1107:J1108),0)</f>
        <v>0</v>
      </c>
      <c r="K1109" s="25"/>
      <c r="L1109" s="28">
        <f>F1109+H1109+J1109</f>
        <v>0</v>
      </c>
      <c r="M1109" s="22" t="s">
        <v>52</v>
      </c>
      <c r="N1109" s="2" t="s">
        <v>92</v>
      </c>
      <c r="O1109" s="2" t="s">
        <v>92</v>
      </c>
      <c r="P1109" s="2" t="s">
        <v>52</v>
      </c>
      <c r="Q1109" s="2" t="s">
        <v>52</v>
      </c>
      <c r="R1109" s="2" t="s">
        <v>52</v>
      </c>
      <c r="S1109" s="3"/>
      <c r="T1109" s="3"/>
      <c r="U1109" s="3"/>
      <c r="V1109" s="3"/>
      <c r="W1109" s="3"/>
      <c r="X1109" s="3"/>
      <c r="Y1109" s="3"/>
      <c r="Z1109" s="3"/>
      <c r="AA1109" s="3"/>
      <c r="AB1109" s="3"/>
      <c r="AC1109" s="3"/>
      <c r="AD1109" s="3"/>
      <c r="AE1109" s="3"/>
      <c r="AF1109" s="3"/>
      <c r="AG1109" s="3"/>
      <c r="AH1109" s="3"/>
      <c r="AI1109" s="3"/>
      <c r="AJ1109" s="3"/>
      <c r="AK1109" s="3"/>
      <c r="AL1109" s="3"/>
      <c r="AM1109" s="3"/>
      <c r="AN1109" s="3"/>
      <c r="AO1109" s="3"/>
      <c r="AP1109" s="3"/>
      <c r="AQ1109" s="3"/>
      <c r="AR1109" s="3"/>
      <c r="AS1109" s="3"/>
      <c r="AT1109" s="3"/>
      <c r="AU1109" s="3"/>
      <c r="AV1109" s="2" t="s">
        <v>52</v>
      </c>
      <c r="AW1109" s="2" t="s">
        <v>52</v>
      </c>
      <c r="AX1109" s="2" t="s">
        <v>52</v>
      </c>
      <c r="AY1109" s="2" t="s">
        <v>52</v>
      </c>
      <c r="AZ1109" s="2" t="s">
        <v>52</v>
      </c>
    </row>
    <row r="1110" spans="1:52" ht="30" customHeight="1" x14ac:dyDescent="0.3">
      <c r="A1110" s="23"/>
      <c r="B1110" s="23"/>
      <c r="C1110" s="23"/>
      <c r="D1110" s="23"/>
      <c r="E1110" s="25"/>
      <c r="F1110" s="28"/>
      <c r="G1110" s="25"/>
      <c r="H1110" s="28"/>
      <c r="I1110" s="25"/>
      <c r="J1110" s="28"/>
      <c r="K1110" s="25"/>
      <c r="L1110" s="28"/>
      <c r="M1110" s="23"/>
    </row>
    <row r="1111" spans="1:52" ht="30" customHeight="1" x14ac:dyDescent="0.3">
      <c r="A1111" s="19" t="s">
        <v>2512</v>
      </c>
      <c r="B1111" s="20"/>
      <c r="C1111" s="20"/>
      <c r="D1111" s="20"/>
      <c r="E1111" s="24"/>
      <c r="F1111" s="27"/>
      <c r="G1111" s="24"/>
      <c r="H1111" s="27"/>
      <c r="I1111" s="24"/>
      <c r="J1111" s="27"/>
      <c r="K1111" s="24"/>
      <c r="L1111" s="27"/>
      <c r="M1111" s="21"/>
      <c r="N1111" s="1" t="s">
        <v>715</v>
      </c>
    </row>
    <row r="1112" spans="1:52" ht="30" customHeight="1" x14ac:dyDescent="0.3">
      <c r="A1112" s="22" t="s">
        <v>1858</v>
      </c>
      <c r="B1112" s="22" t="s">
        <v>1859</v>
      </c>
      <c r="C1112" s="22" t="s">
        <v>313</v>
      </c>
      <c r="D1112" s="23">
        <v>1</v>
      </c>
      <c r="E1112" s="25">
        <f>일위대가목록!E94</f>
        <v>0</v>
      </c>
      <c r="F1112" s="28">
        <f>TRUNC(E1112*D1112,1)</f>
        <v>0</v>
      </c>
      <c r="G1112" s="25">
        <f>일위대가목록!F94</f>
        <v>0</v>
      </c>
      <c r="H1112" s="28">
        <f>TRUNC(G1112*D1112,1)</f>
        <v>0</v>
      </c>
      <c r="I1112" s="25">
        <f>일위대가목록!G94</f>
        <v>0</v>
      </c>
      <c r="J1112" s="28">
        <f>TRUNC(I1112*D1112,1)</f>
        <v>0</v>
      </c>
      <c r="K1112" s="25">
        <f>TRUNC(E1112+G1112+I1112,1)</f>
        <v>0</v>
      </c>
      <c r="L1112" s="28">
        <f>TRUNC(F1112+H1112+J1112,1)</f>
        <v>0</v>
      </c>
      <c r="M1112" s="22" t="s">
        <v>1049</v>
      </c>
      <c r="N1112" s="2" t="s">
        <v>52</v>
      </c>
      <c r="O1112" s="2" t="s">
        <v>1857</v>
      </c>
      <c r="P1112" s="2" t="s">
        <v>63</v>
      </c>
      <c r="Q1112" s="2" t="s">
        <v>64</v>
      </c>
      <c r="R1112" s="2" t="s">
        <v>64</v>
      </c>
      <c r="S1112" s="3"/>
      <c r="T1112" s="3"/>
      <c r="U1112" s="3"/>
      <c r="V1112" s="3">
        <v>1</v>
      </c>
      <c r="W1112" s="3"/>
      <c r="X1112" s="3"/>
      <c r="Y1112" s="3"/>
      <c r="Z1112" s="3"/>
      <c r="AA1112" s="3"/>
      <c r="AB1112" s="3"/>
      <c r="AC1112" s="3"/>
      <c r="AD1112" s="3"/>
      <c r="AE1112" s="3"/>
      <c r="AF1112" s="3"/>
      <c r="AG1112" s="3"/>
      <c r="AH1112" s="3"/>
      <c r="AI1112" s="3"/>
      <c r="AJ1112" s="3"/>
      <c r="AK1112" s="3"/>
      <c r="AL1112" s="3"/>
      <c r="AM1112" s="3"/>
      <c r="AN1112" s="3"/>
      <c r="AO1112" s="3"/>
      <c r="AP1112" s="3"/>
      <c r="AQ1112" s="3"/>
      <c r="AR1112" s="3"/>
      <c r="AS1112" s="3"/>
      <c r="AT1112" s="3"/>
      <c r="AU1112" s="3"/>
      <c r="AV1112" s="2" t="s">
        <v>52</v>
      </c>
      <c r="AW1112" s="2" t="s">
        <v>2513</v>
      </c>
      <c r="AX1112" s="2" t="s">
        <v>52</v>
      </c>
      <c r="AY1112" s="2" t="s">
        <v>1052</v>
      </c>
      <c r="AZ1112" s="2" t="s">
        <v>52</v>
      </c>
    </row>
    <row r="1113" spans="1:52" ht="30" customHeight="1" x14ac:dyDescent="0.3">
      <c r="A1113" s="22" t="s">
        <v>2436</v>
      </c>
      <c r="B1113" s="22" t="s">
        <v>2483</v>
      </c>
      <c r="C1113" s="22" t="s">
        <v>458</v>
      </c>
      <c r="D1113" s="23">
        <v>1</v>
      </c>
      <c r="E1113" s="25">
        <v>0</v>
      </c>
      <c r="F1113" s="28">
        <f>TRUNC(E1113*D1113,1)</f>
        <v>0</v>
      </c>
      <c r="G1113" s="25">
        <f>TRUNC(SUMIF(V1112:V1113, RIGHTB(O1113, 1), L1112:L1113)*U1113, 2)</f>
        <v>0</v>
      </c>
      <c r="H1113" s="28">
        <f>TRUNC(G1113*D1113,1)</f>
        <v>0</v>
      </c>
      <c r="I1113" s="25">
        <v>0</v>
      </c>
      <c r="J1113" s="28">
        <f>TRUNC(I1113*D1113,1)</f>
        <v>0</v>
      </c>
      <c r="K1113" s="25">
        <f>TRUNC(E1113+G1113+I1113,1)</f>
        <v>0</v>
      </c>
      <c r="L1113" s="28">
        <f>TRUNC(F1113+H1113+J1113,1)</f>
        <v>0</v>
      </c>
      <c r="M1113" s="22" t="s">
        <v>52</v>
      </c>
      <c r="N1113" s="2" t="s">
        <v>715</v>
      </c>
      <c r="O1113" s="2" t="s">
        <v>877</v>
      </c>
      <c r="P1113" s="2" t="s">
        <v>64</v>
      </c>
      <c r="Q1113" s="2" t="s">
        <v>64</v>
      </c>
      <c r="R1113" s="2" t="s">
        <v>64</v>
      </c>
      <c r="S1113" s="3">
        <v>3</v>
      </c>
      <c r="T1113" s="3">
        <v>1</v>
      </c>
      <c r="U1113" s="3">
        <v>0.25</v>
      </c>
      <c r="V1113" s="3"/>
      <c r="W1113" s="3"/>
      <c r="X1113" s="3"/>
      <c r="Y1113" s="3"/>
      <c r="Z1113" s="3"/>
      <c r="AA1113" s="3"/>
      <c r="AB1113" s="3"/>
      <c r="AC1113" s="3"/>
      <c r="AD1113" s="3"/>
      <c r="AE1113" s="3"/>
      <c r="AF1113" s="3"/>
      <c r="AG1113" s="3"/>
      <c r="AH1113" s="3"/>
      <c r="AI1113" s="3"/>
      <c r="AJ1113" s="3"/>
      <c r="AK1113" s="3"/>
      <c r="AL1113" s="3"/>
      <c r="AM1113" s="3"/>
      <c r="AN1113" s="3"/>
      <c r="AO1113" s="3"/>
      <c r="AP1113" s="3"/>
      <c r="AQ1113" s="3"/>
      <c r="AR1113" s="3"/>
      <c r="AS1113" s="3"/>
      <c r="AT1113" s="3"/>
      <c r="AU1113" s="3"/>
      <c r="AV1113" s="2" t="s">
        <v>52</v>
      </c>
      <c r="AW1113" s="2" t="s">
        <v>2514</v>
      </c>
      <c r="AX1113" s="2" t="s">
        <v>52</v>
      </c>
      <c r="AY1113" s="2" t="s">
        <v>52</v>
      </c>
      <c r="AZ1113" s="2" t="s">
        <v>52</v>
      </c>
    </row>
    <row r="1114" spans="1:52" ht="30" customHeight="1" x14ac:dyDescent="0.3">
      <c r="A1114" s="22" t="s">
        <v>885</v>
      </c>
      <c r="B1114" s="22" t="s">
        <v>52</v>
      </c>
      <c r="C1114" s="22" t="s">
        <v>52</v>
      </c>
      <c r="D1114" s="23"/>
      <c r="E1114" s="25"/>
      <c r="F1114" s="28">
        <f>TRUNC(SUMIF(N1112:N1113, N1111, F1112:F1113),0)</f>
        <v>0</v>
      </c>
      <c r="G1114" s="25"/>
      <c r="H1114" s="28">
        <f>TRUNC(SUMIF(N1112:N1113, N1111, H1112:H1113),0)</f>
        <v>0</v>
      </c>
      <c r="I1114" s="25"/>
      <c r="J1114" s="28">
        <f>TRUNC(SUMIF(N1112:N1113, N1111, J1112:J1113),0)</f>
        <v>0</v>
      </c>
      <c r="K1114" s="25"/>
      <c r="L1114" s="28">
        <f>F1114+H1114+J1114</f>
        <v>0</v>
      </c>
      <c r="M1114" s="22" t="s">
        <v>52</v>
      </c>
      <c r="N1114" s="2" t="s">
        <v>92</v>
      </c>
      <c r="O1114" s="2" t="s">
        <v>92</v>
      </c>
      <c r="P1114" s="2" t="s">
        <v>52</v>
      </c>
      <c r="Q1114" s="2" t="s">
        <v>52</v>
      </c>
      <c r="R1114" s="2" t="s">
        <v>52</v>
      </c>
      <c r="S1114" s="3"/>
      <c r="T1114" s="3"/>
      <c r="U1114" s="3"/>
      <c r="V1114" s="3"/>
      <c r="W1114" s="3"/>
      <c r="X1114" s="3"/>
      <c r="Y1114" s="3"/>
      <c r="Z1114" s="3"/>
      <c r="AA1114" s="3"/>
      <c r="AB1114" s="3"/>
      <c r="AC1114" s="3"/>
      <c r="AD1114" s="3"/>
      <c r="AE1114" s="3"/>
      <c r="AF1114" s="3"/>
      <c r="AG1114" s="3"/>
      <c r="AH1114" s="3"/>
      <c r="AI1114" s="3"/>
      <c r="AJ1114" s="3"/>
      <c r="AK1114" s="3"/>
      <c r="AL1114" s="3"/>
      <c r="AM1114" s="3"/>
      <c r="AN1114" s="3"/>
      <c r="AO1114" s="3"/>
      <c r="AP1114" s="3"/>
      <c r="AQ1114" s="3"/>
      <c r="AR1114" s="3"/>
      <c r="AS1114" s="3"/>
      <c r="AT1114" s="3"/>
      <c r="AU1114" s="3"/>
      <c r="AV1114" s="2" t="s">
        <v>52</v>
      </c>
      <c r="AW1114" s="2" t="s">
        <v>52</v>
      </c>
      <c r="AX1114" s="2" t="s">
        <v>52</v>
      </c>
      <c r="AY1114" s="2" t="s">
        <v>52</v>
      </c>
      <c r="AZ1114" s="2" t="s">
        <v>52</v>
      </c>
    </row>
    <row r="1115" spans="1:52" ht="30" customHeight="1" x14ac:dyDescent="0.3">
      <c r="A1115" s="23"/>
      <c r="B1115" s="23"/>
      <c r="C1115" s="23"/>
      <c r="D1115" s="23"/>
      <c r="E1115" s="25"/>
      <c r="F1115" s="28"/>
      <c r="G1115" s="25"/>
      <c r="H1115" s="28"/>
      <c r="I1115" s="25"/>
      <c r="J1115" s="28"/>
      <c r="K1115" s="25"/>
      <c r="L1115" s="28"/>
      <c r="M1115" s="23"/>
    </row>
    <row r="1116" spans="1:52" ht="30" customHeight="1" x14ac:dyDescent="0.3">
      <c r="A1116" s="19" t="s">
        <v>2515</v>
      </c>
      <c r="B1116" s="20"/>
      <c r="C1116" s="20"/>
      <c r="D1116" s="20"/>
      <c r="E1116" s="24"/>
      <c r="F1116" s="27"/>
      <c r="G1116" s="24"/>
      <c r="H1116" s="27"/>
      <c r="I1116" s="24"/>
      <c r="J1116" s="27"/>
      <c r="K1116" s="24"/>
      <c r="L1116" s="27"/>
      <c r="M1116" s="21"/>
      <c r="N1116" s="1" t="s">
        <v>720</v>
      </c>
    </row>
    <row r="1117" spans="1:52" ht="30" customHeight="1" x14ac:dyDescent="0.3">
      <c r="A1117" s="22" t="s">
        <v>1288</v>
      </c>
      <c r="B1117" s="22" t="s">
        <v>880</v>
      </c>
      <c r="C1117" s="22" t="s">
        <v>881</v>
      </c>
      <c r="D1117" s="23">
        <v>2</v>
      </c>
      <c r="E1117" s="25">
        <f>단가대비표!O158</f>
        <v>0</v>
      </c>
      <c r="F1117" s="28">
        <f>TRUNC(E1117*D1117,1)</f>
        <v>0</v>
      </c>
      <c r="G1117" s="25">
        <f>단가대비표!P158</f>
        <v>0</v>
      </c>
      <c r="H1117" s="28">
        <f>TRUNC(G1117*D1117,1)</f>
        <v>0</v>
      </c>
      <c r="I1117" s="25">
        <f>단가대비표!V158</f>
        <v>0</v>
      </c>
      <c r="J1117" s="28">
        <f>TRUNC(I1117*D1117,1)</f>
        <v>0</v>
      </c>
      <c r="K1117" s="25">
        <f t="shared" ref="K1117:L1119" si="165">TRUNC(E1117+G1117+I1117,1)</f>
        <v>0</v>
      </c>
      <c r="L1117" s="28">
        <f t="shared" si="165"/>
        <v>0</v>
      </c>
      <c r="M1117" s="22" t="s">
        <v>1289</v>
      </c>
      <c r="N1117" s="2" t="s">
        <v>720</v>
      </c>
      <c r="O1117" s="2" t="s">
        <v>1290</v>
      </c>
      <c r="P1117" s="2" t="s">
        <v>64</v>
      </c>
      <c r="Q1117" s="2" t="s">
        <v>64</v>
      </c>
      <c r="R1117" s="2" t="s">
        <v>63</v>
      </c>
      <c r="S1117" s="3"/>
      <c r="T1117" s="3"/>
      <c r="U1117" s="3"/>
      <c r="V1117" s="3"/>
      <c r="W1117" s="3"/>
      <c r="X1117" s="3"/>
      <c r="Y1117" s="3"/>
      <c r="Z1117" s="3"/>
      <c r="AA1117" s="3"/>
      <c r="AB1117" s="3"/>
      <c r="AC1117" s="3"/>
      <c r="AD1117" s="3"/>
      <c r="AE1117" s="3"/>
      <c r="AF1117" s="3"/>
      <c r="AG1117" s="3"/>
      <c r="AH1117" s="3"/>
      <c r="AI1117" s="3"/>
      <c r="AJ1117" s="3"/>
      <c r="AK1117" s="3"/>
      <c r="AL1117" s="3"/>
      <c r="AM1117" s="3"/>
      <c r="AN1117" s="3"/>
      <c r="AO1117" s="3"/>
      <c r="AP1117" s="3"/>
      <c r="AQ1117" s="3"/>
      <c r="AR1117" s="3"/>
      <c r="AS1117" s="3"/>
      <c r="AT1117" s="3"/>
      <c r="AU1117" s="3"/>
      <c r="AV1117" s="2" t="s">
        <v>52</v>
      </c>
      <c r="AW1117" s="2" t="s">
        <v>2516</v>
      </c>
      <c r="AX1117" s="2" t="s">
        <v>52</v>
      </c>
      <c r="AY1117" s="2" t="s">
        <v>52</v>
      </c>
      <c r="AZ1117" s="2" t="s">
        <v>52</v>
      </c>
    </row>
    <row r="1118" spans="1:52" ht="30" customHeight="1" x14ac:dyDescent="0.3">
      <c r="A1118" s="22" t="s">
        <v>1053</v>
      </c>
      <c r="B1118" s="22" t="s">
        <v>880</v>
      </c>
      <c r="C1118" s="22" t="s">
        <v>881</v>
      </c>
      <c r="D1118" s="23">
        <v>2</v>
      </c>
      <c r="E1118" s="25">
        <f>단가대비표!O157</f>
        <v>0</v>
      </c>
      <c r="F1118" s="28">
        <f>TRUNC(E1118*D1118,1)</f>
        <v>0</v>
      </c>
      <c r="G1118" s="25">
        <f>단가대비표!P157</f>
        <v>0</v>
      </c>
      <c r="H1118" s="28">
        <f>TRUNC(G1118*D1118,1)</f>
        <v>0</v>
      </c>
      <c r="I1118" s="25">
        <f>단가대비표!V157</f>
        <v>0</v>
      </c>
      <c r="J1118" s="28">
        <f>TRUNC(I1118*D1118,1)</f>
        <v>0</v>
      </c>
      <c r="K1118" s="25">
        <f t="shared" si="165"/>
        <v>0</v>
      </c>
      <c r="L1118" s="28">
        <f t="shared" si="165"/>
        <v>0</v>
      </c>
      <c r="M1118" s="22" t="s">
        <v>1120</v>
      </c>
      <c r="N1118" s="2" t="s">
        <v>720</v>
      </c>
      <c r="O1118" s="2" t="s">
        <v>1054</v>
      </c>
      <c r="P1118" s="2" t="s">
        <v>64</v>
      </c>
      <c r="Q1118" s="2" t="s">
        <v>64</v>
      </c>
      <c r="R1118" s="2" t="s">
        <v>63</v>
      </c>
      <c r="S1118" s="3"/>
      <c r="T1118" s="3"/>
      <c r="U1118" s="3"/>
      <c r="V1118" s="3"/>
      <c r="W1118" s="3"/>
      <c r="X1118" s="3"/>
      <c r="Y1118" s="3"/>
      <c r="Z1118" s="3"/>
      <c r="AA1118" s="3"/>
      <c r="AB1118" s="3"/>
      <c r="AC1118" s="3"/>
      <c r="AD1118" s="3"/>
      <c r="AE1118" s="3"/>
      <c r="AF1118" s="3"/>
      <c r="AG1118" s="3"/>
      <c r="AH1118" s="3"/>
      <c r="AI1118" s="3"/>
      <c r="AJ1118" s="3"/>
      <c r="AK1118" s="3"/>
      <c r="AL1118" s="3"/>
      <c r="AM1118" s="3"/>
      <c r="AN1118" s="3"/>
      <c r="AO1118" s="3"/>
      <c r="AP1118" s="3"/>
      <c r="AQ1118" s="3"/>
      <c r="AR1118" s="3"/>
      <c r="AS1118" s="3"/>
      <c r="AT1118" s="3"/>
      <c r="AU1118" s="3"/>
      <c r="AV1118" s="2" t="s">
        <v>52</v>
      </c>
      <c r="AW1118" s="2" t="s">
        <v>2517</v>
      </c>
      <c r="AX1118" s="2" t="s">
        <v>52</v>
      </c>
      <c r="AY1118" s="2" t="s">
        <v>52</v>
      </c>
      <c r="AZ1118" s="2" t="s">
        <v>52</v>
      </c>
    </row>
    <row r="1119" spans="1:52" ht="30" customHeight="1" x14ac:dyDescent="0.3">
      <c r="A1119" s="22" t="s">
        <v>2518</v>
      </c>
      <c r="B1119" s="22" t="s">
        <v>880</v>
      </c>
      <c r="C1119" s="22" t="s">
        <v>881</v>
      </c>
      <c r="D1119" s="23">
        <v>1</v>
      </c>
      <c r="E1119" s="25">
        <f>단가대비표!O181</f>
        <v>0</v>
      </c>
      <c r="F1119" s="28">
        <f>TRUNC(E1119*D1119,1)</f>
        <v>0</v>
      </c>
      <c r="G1119" s="25">
        <f>단가대비표!P181</f>
        <v>0</v>
      </c>
      <c r="H1119" s="28">
        <f>TRUNC(G1119*D1119,1)</f>
        <v>0</v>
      </c>
      <c r="I1119" s="25">
        <f>단가대비표!V181</f>
        <v>0</v>
      </c>
      <c r="J1119" s="28">
        <f>TRUNC(I1119*D1119,1)</f>
        <v>0</v>
      </c>
      <c r="K1119" s="25">
        <f t="shared" si="165"/>
        <v>0</v>
      </c>
      <c r="L1119" s="28">
        <f t="shared" si="165"/>
        <v>0</v>
      </c>
      <c r="M1119" s="22" t="s">
        <v>2519</v>
      </c>
      <c r="N1119" s="2" t="s">
        <v>720</v>
      </c>
      <c r="O1119" s="2" t="s">
        <v>2520</v>
      </c>
      <c r="P1119" s="2" t="s">
        <v>64</v>
      </c>
      <c r="Q1119" s="2" t="s">
        <v>64</v>
      </c>
      <c r="R1119" s="2" t="s">
        <v>63</v>
      </c>
      <c r="S1119" s="3"/>
      <c r="T1119" s="3"/>
      <c r="U1119" s="3"/>
      <c r="V1119" s="3"/>
      <c r="W1119" s="3"/>
      <c r="X1119" s="3"/>
      <c r="Y1119" s="3"/>
      <c r="Z1119" s="3"/>
      <c r="AA1119" s="3"/>
      <c r="AB1119" s="3"/>
      <c r="AC1119" s="3"/>
      <c r="AD1119" s="3"/>
      <c r="AE1119" s="3"/>
      <c r="AF1119" s="3"/>
      <c r="AG1119" s="3"/>
      <c r="AH1119" s="3"/>
      <c r="AI1119" s="3"/>
      <c r="AJ1119" s="3"/>
      <c r="AK1119" s="3"/>
      <c r="AL1119" s="3"/>
      <c r="AM1119" s="3"/>
      <c r="AN1119" s="3"/>
      <c r="AO1119" s="3"/>
      <c r="AP1119" s="3"/>
      <c r="AQ1119" s="3"/>
      <c r="AR1119" s="3"/>
      <c r="AS1119" s="3"/>
      <c r="AT1119" s="3"/>
      <c r="AU1119" s="3"/>
      <c r="AV1119" s="2" t="s">
        <v>52</v>
      </c>
      <c r="AW1119" s="2" t="s">
        <v>2521</v>
      </c>
      <c r="AX1119" s="2" t="s">
        <v>52</v>
      </c>
      <c r="AY1119" s="2" t="s">
        <v>52</v>
      </c>
      <c r="AZ1119" s="2" t="s">
        <v>52</v>
      </c>
    </row>
    <row r="1120" spans="1:52" ht="30" customHeight="1" x14ac:dyDescent="0.3">
      <c r="A1120" s="22" t="s">
        <v>885</v>
      </c>
      <c r="B1120" s="22" t="s">
        <v>52</v>
      </c>
      <c r="C1120" s="22" t="s">
        <v>52</v>
      </c>
      <c r="D1120" s="23"/>
      <c r="E1120" s="25"/>
      <c r="F1120" s="28">
        <f>TRUNC(SUMIF(N1117:N1119, N1116, F1117:F1119),0)</f>
        <v>0</v>
      </c>
      <c r="G1120" s="25"/>
      <c r="H1120" s="28">
        <f>TRUNC(SUMIF(N1117:N1119, N1116, H1117:H1119),0)</f>
        <v>0</v>
      </c>
      <c r="I1120" s="25"/>
      <c r="J1120" s="28">
        <f>TRUNC(SUMIF(N1117:N1119, N1116, J1117:J1119),0)</f>
        <v>0</v>
      </c>
      <c r="K1120" s="25"/>
      <c r="L1120" s="28">
        <f>F1120+H1120+J1120</f>
        <v>0</v>
      </c>
      <c r="M1120" s="22" t="s">
        <v>52</v>
      </c>
      <c r="N1120" s="2" t="s">
        <v>92</v>
      </c>
      <c r="O1120" s="2" t="s">
        <v>92</v>
      </c>
      <c r="P1120" s="2" t="s">
        <v>52</v>
      </c>
      <c r="Q1120" s="2" t="s">
        <v>52</v>
      </c>
      <c r="R1120" s="2" t="s">
        <v>52</v>
      </c>
      <c r="S1120" s="3"/>
      <c r="T1120" s="3"/>
      <c r="U1120" s="3"/>
      <c r="V1120" s="3"/>
      <c r="W1120" s="3"/>
      <c r="X1120" s="3"/>
      <c r="Y1120" s="3"/>
      <c r="Z1120" s="3"/>
      <c r="AA1120" s="3"/>
      <c r="AB1120" s="3"/>
      <c r="AC1120" s="3"/>
      <c r="AD1120" s="3"/>
      <c r="AE1120" s="3"/>
      <c r="AF1120" s="3"/>
      <c r="AG1120" s="3"/>
      <c r="AH1120" s="3"/>
      <c r="AI1120" s="3"/>
      <c r="AJ1120" s="3"/>
      <c r="AK1120" s="3"/>
      <c r="AL1120" s="3"/>
      <c r="AM1120" s="3"/>
      <c r="AN1120" s="3"/>
      <c r="AO1120" s="3"/>
      <c r="AP1120" s="3"/>
      <c r="AQ1120" s="3"/>
      <c r="AR1120" s="3"/>
      <c r="AS1120" s="3"/>
      <c r="AT1120" s="3"/>
      <c r="AU1120" s="3"/>
      <c r="AV1120" s="2" t="s">
        <v>52</v>
      </c>
      <c r="AW1120" s="2" t="s">
        <v>52</v>
      </c>
      <c r="AX1120" s="2" t="s">
        <v>52</v>
      </c>
      <c r="AY1120" s="2" t="s">
        <v>52</v>
      </c>
      <c r="AZ1120" s="2" t="s">
        <v>52</v>
      </c>
    </row>
    <row r="1121" spans="1:52" ht="30" customHeight="1" x14ac:dyDescent="0.3">
      <c r="A1121" s="23"/>
      <c r="B1121" s="23"/>
      <c r="C1121" s="23"/>
      <c r="D1121" s="23"/>
      <c r="E1121" s="25"/>
      <c r="F1121" s="28"/>
      <c r="G1121" s="25"/>
      <c r="H1121" s="28"/>
      <c r="I1121" s="25"/>
      <c r="J1121" s="28"/>
      <c r="K1121" s="25"/>
      <c r="L1121" s="28"/>
      <c r="M1121" s="23"/>
    </row>
    <row r="1122" spans="1:52" ht="30" customHeight="1" x14ac:dyDescent="0.3">
      <c r="A1122" s="19" t="s">
        <v>2522</v>
      </c>
      <c r="B1122" s="20"/>
      <c r="C1122" s="20"/>
      <c r="D1122" s="20"/>
      <c r="E1122" s="24"/>
      <c r="F1122" s="27"/>
      <c r="G1122" s="24"/>
      <c r="H1122" s="27"/>
      <c r="I1122" s="24"/>
      <c r="J1122" s="27"/>
      <c r="K1122" s="24"/>
      <c r="L1122" s="27"/>
      <c r="M1122" s="21"/>
      <c r="N1122" s="1" t="s">
        <v>109</v>
      </c>
    </row>
    <row r="1123" spans="1:52" ht="30" customHeight="1" x14ac:dyDescent="0.3">
      <c r="A1123" s="22" t="s">
        <v>1288</v>
      </c>
      <c r="B1123" s="22" t="s">
        <v>880</v>
      </c>
      <c r="C1123" s="22" t="s">
        <v>881</v>
      </c>
      <c r="D1123" s="23">
        <v>3.3999999999999998E-3</v>
      </c>
      <c r="E1123" s="25">
        <f>단가대비표!O158</f>
        <v>0</v>
      </c>
      <c r="F1123" s="28">
        <f t="shared" ref="F1123:F1129" si="166">TRUNC(E1123*D1123,1)</f>
        <v>0</v>
      </c>
      <c r="G1123" s="25">
        <f>단가대비표!P158</f>
        <v>0</v>
      </c>
      <c r="H1123" s="28">
        <f t="shared" ref="H1123:H1129" si="167">TRUNC(G1123*D1123,1)</f>
        <v>0</v>
      </c>
      <c r="I1123" s="25">
        <f>단가대비표!V158</f>
        <v>0</v>
      </c>
      <c r="J1123" s="28">
        <f t="shared" ref="J1123:J1129" si="168">TRUNC(I1123*D1123,1)</f>
        <v>0</v>
      </c>
      <c r="K1123" s="25">
        <f t="shared" ref="K1123:L1129" si="169">TRUNC(E1123+G1123+I1123,1)</f>
        <v>0</v>
      </c>
      <c r="L1123" s="28">
        <f t="shared" si="169"/>
        <v>0</v>
      </c>
      <c r="M1123" s="22" t="s">
        <v>1289</v>
      </c>
      <c r="N1123" s="2" t="s">
        <v>109</v>
      </c>
      <c r="O1123" s="2" t="s">
        <v>1290</v>
      </c>
      <c r="P1123" s="2" t="s">
        <v>64</v>
      </c>
      <c r="Q1123" s="2" t="s">
        <v>64</v>
      </c>
      <c r="R1123" s="2" t="s">
        <v>63</v>
      </c>
      <c r="S1123" s="3"/>
      <c r="T1123" s="3"/>
      <c r="U1123" s="3"/>
      <c r="V1123" s="3"/>
      <c r="W1123" s="3"/>
      <c r="X1123" s="3"/>
      <c r="Y1123" s="3"/>
      <c r="Z1123" s="3"/>
      <c r="AA1123" s="3"/>
      <c r="AB1123" s="3"/>
      <c r="AC1123" s="3"/>
      <c r="AD1123" s="3"/>
      <c r="AE1123" s="3"/>
      <c r="AF1123" s="3"/>
      <c r="AG1123" s="3"/>
      <c r="AH1123" s="3"/>
      <c r="AI1123" s="3"/>
      <c r="AJ1123" s="3"/>
      <c r="AK1123" s="3"/>
      <c r="AL1123" s="3"/>
      <c r="AM1123" s="3"/>
      <c r="AN1123" s="3"/>
      <c r="AO1123" s="3"/>
      <c r="AP1123" s="3"/>
      <c r="AQ1123" s="3"/>
      <c r="AR1123" s="3"/>
      <c r="AS1123" s="3"/>
      <c r="AT1123" s="3"/>
      <c r="AU1123" s="3"/>
      <c r="AV1123" s="2" t="s">
        <v>52</v>
      </c>
      <c r="AW1123" s="2" t="s">
        <v>2524</v>
      </c>
      <c r="AX1123" s="2" t="s">
        <v>52</v>
      </c>
      <c r="AY1123" s="2" t="s">
        <v>52</v>
      </c>
      <c r="AZ1123" s="2" t="s">
        <v>52</v>
      </c>
    </row>
    <row r="1124" spans="1:52" ht="30" customHeight="1" x14ac:dyDescent="0.3">
      <c r="A1124" s="22" t="s">
        <v>1053</v>
      </c>
      <c r="B1124" s="22" t="s">
        <v>880</v>
      </c>
      <c r="C1124" s="22" t="s">
        <v>881</v>
      </c>
      <c r="D1124" s="23">
        <v>3.3999999999999998E-3</v>
      </c>
      <c r="E1124" s="25">
        <f>단가대비표!O157</f>
        <v>0</v>
      </c>
      <c r="F1124" s="28">
        <f t="shared" si="166"/>
        <v>0</v>
      </c>
      <c r="G1124" s="25">
        <f>단가대비표!P157</f>
        <v>0</v>
      </c>
      <c r="H1124" s="28">
        <f t="shared" si="167"/>
        <v>0</v>
      </c>
      <c r="I1124" s="25">
        <f>단가대비표!V157</f>
        <v>0</v>
      </c>
      <c r="J1124" s="28">
        <f t="shared" si="168"/>
        <v>0</v>
      </c>
      <c r="K1124" s="25">
        <f t="shared" si="169"/>
        <v>0</v>
      </c>
      <c r="L1124" s="28">
        <f t="shared" si="169"/>
        <v>0</v>
      </c>
      <c r="M1124" s="22" t="s">
        <v>1120</v>
      </c>
      <c r="N1124" s="2" t="s">
        <v>109</v>
      </c>
      <c r="O1124" s="2" t="s">
        <v>1054</v>
      </c>
      <c r="P1124" s="2" t="s">
        <v>64</v>
      </c>
      <c r="Q1124" s="2" t="s">
        <v>64</v>
      </c>
      <c r="R1124" s="2" t="s">
        <v>63</v>
      </c>
      <c r="S1124" s="3"/>
      <c r="T1124" s="3"/>
      <c r="U1124" s="3"/>
      <c r="V1124" s="3"/>
      <c r="W1124" s="3"/>
      <c r="X1124" s="3"/>
      <c r="Y1124" s="3"/>
      <c r="Z1124" s="3"/>
      <c r="AA1124" s="3"/>
      <c r="AB1124" s="3"/>
      <c r="AC1124" s="3"/>
      <c r="AD1124" s="3"/>
      <c r="AE1124" s="3"/>
      <c r="AF1124" s="3"/>
      <c r="AG1124" s="3"/>
      <c r="AH1124" s="3"/>
      <c r="AI1124" s="3"/>
      <c r="AJ1124" s="3"/>
      <c r="AK1124" s="3"/>
      <c r="AL1124" s="3"/>
      <c r="AM1124" s="3"/>
      <c r="AN1124" s="3"/>
      <c r="AO1124" s="3"/>
      <c r="AP1124" s="3"/>
      <c r="AQ1124" s="3"/>
      <c r="AR1124" s="3"/>
      <c r="AS1124" s="3"/>
      <c r="AT1124" s="3"/>
      <c r="AU1124" s="3"/>
      <c r="AV1124" s="2" t="s">
        <v>52</v>
      </c>
      <c r="AW1124" s="2" t="s">
        <v>2525</v>
      </c>
      <c r="AX1124" s="2" t="s">
        <v>52</v>
      </c>
      <c r="AY1124" s="2" t="s">
        <v>52</v>
      </c>
      <c r="AZ1124" s="2" t="s">
        <v>52</v>
      </c>
    </row>
    <row r="1125" spans="1:52" ht="30" customHeight="1" x14ac:dyDescent="0.3">
      <c r="A1125" s="22" t="s">
        <v>860</v>
      </c>
      <c r="B1125" s="22" t="s">
        <v>899</v>
      </c>
      <c r="C1125" s="22" t="s">
        <v>862</v>
      </c>
      <c r="D1125" s="23">
        <v>2.76E-2</v>
      </c>
      <c r="E1125" s="25">
        <f>일위대가목록!E6</f>
        <v>0</v>
      </c>
      <c r="F1125" s="28">
        <f t="shared" si="166"/>
        <v>0</v>
      </c>
      <c r="G1125" s="25">
        <f>일위대가목록!F6</f>
        <v>0</v>
      </c>
      <c r="H1125" s="28">
        <f t="shared" si="167"/>
        <v>0</v>
      </c>
      <c r="I1125" s="25">
        <f>일위대가목록!G6</f>
        <v>0</v>
      </c>
      <c r="J1125" s="28">
        <f t="shared" si="168"/>
        <v>0</v>
      </c>
      <c r="K1125" s="25">
        <f t="shared" si="169"/>
        <v>0</v>
      </c>
      <c r="L1125" s="28">
        <f t="shared" si="169"/>
        <v>0</v>
      </c>
      <c r="M1125" s="22" t="s">
        <v>900</v>
      </c>
      <c r="N1125" s="2" t="s">
        <v>109</v>
      </c>
      <c r="O1125" s="2" t="s">
        <v>898</v>
      </c>
      <c r="P1125" s="2" t="s">
        <v>63</v>
      </c>
      <c r="Q1125" s="2" t="s">
        <v>64</v>
      </c>
      <c r="R1125" s="2" t="s">
        <v>64</v>
      </c>
      <c r="S1125" s="3"/>
      <c r="T1125" s="3"/>
      <c r="U1125" s="3"/>
      <c r="V1125" s="3"/>
      <c r="W1125" s="3"/>
      <c r="X1125" s="3"/>
      <c r="Y1125" s="3"/>
      <c r="Z1125" s="3"/>
      <c r="AA1125" s="3"/>
      <c r="AB1125" s="3"/>
      <c r="AC1125" s="3"/>
      <c r="AD1125" s="3"/>
      <c r="AE1125" s="3"/>
      <c r="AF1125" s="3"/>
      <c r="AG1125" s="3"/>
      <c r="AH1125" s="3"/>
      <c r="AI1125" s="3"/>
      <c r="AJ1125" s="3"/>
      <c r="AK1125" s="3"/>
      <c r="AL1125" s="3"/>
      <c r="AM1125" s="3"/>
      <c r="AN1125" s="3"/>
      <c r="AO1125" s="3"/>
      <c r="AP1125" s="3"/>
      <c r="AQ1125" s="3"/>
      <c r="AR1125" s="3"/>
      <c r="AS1125" s="3"/>
      <c r="AT1125" s="3"/>
      <c r="AU1125" s="3"/>
      <c r="AV1125" s="2" t="s">
        <v>52</v>
      </c>
      <c r="AW1125" s="2" t="s">
        <v>2526</v>
      </c>
      <c r="AX1125" s="2" t="s">
        <v>52</v>
      </c>
      <c r="AY1125" s="2" t="s">
        <v>52</v>
      </c>
      <c r="AZ1125" s="2" t="s">
        <v>52</v>
      </c>
    </row>
    <row r="1126" spans="1:52" ht="30" customHeight="1" x14ac:dyDescent="0.3">
      <c r="A1126" s="22" t="s">
        <v>1020</v>
      </c>
      <c r="B1126" s="22" t="s">
        <v>1021</v>
      </c>
      <c r="C1126" s="22" t="s">
        <v>862</v>
      </c>
      <c r="D1126" s="23">
        <v>1.38E-2</v>
      </c>
      <c r="E1126" s="25">
        <f>일위대가목록!E16</f>
        <v>0</v>
      </c>
      <c r="F1126" s="28">
        <f t="shared" si="166"/>
        <v>0</v>
      </c>
      <c r="G1126" s="25">
        <f>일위대가목록!F16</f>
        <v>0</v>
      </c>
      <c r="H1126" s="28">
        <f t="shared" si="167"/>
        <v>0</v>
      </c>
      <c r="I1126" s="25">
        <f>일위대가목록!G16</f>
        <v>0</v>
      </c>
      <c r="J1126" s="28">
        <f t="shared" si="168"/>
        <v>0</v>
      </c>
      <c r="K1126" s="25">
        <f t="shared" si="169"/>
        <v>0</v>
      </c>
      <c r="L1126" s="28">
        <f t="shared" si="169"/>
        <v>0</v>
      </c>
      <c r="M1126" s="22" t="s">
        <v>1022</v>
      </c>
      <c r="N1126" s="2" t="s">
        <v>109</v>
      </c>
      <c r="O1126" s="2" t="s">
        <v>1019</v>
      </c>
      <c r="P1126" s="2" t="s">
        <v>63</v>
      </c>
      <c r="Q1126" s="2" t="s">
        <v>64</v>
      </c>
      <c r="R1126" s="2" t="s">
        <v>64</v>
      </c>
      <c r="S1126" s="3"/>
      <c r="T1126" s="3"/>
      <c r="U1126" s="3"/>
      <c r="V1126" s="3"/>
      <c r="W1126" s="3"/>
      <c r="X1126" s="3"/>
      <c r="Y1126" s="3"/>
      <c r="Z1126" s="3"/>
      <c r="AA1126" s="3"/>
      <c r="AB1126" s="3"/>
      <c r="AC1126" s="3"/>
      <c r="AD1126" s="3"/>
      <c r="AE1126" s="3"/>
      <c r="AF1126" s="3"/>
      <c r="AG1126" s="3"/>
      <c r="AH1126" s="3"/>
      <c r="AI1126" s="3"/>
      <c r="AJ1126" s="3"/>
      <c r="AK1126" s="3"/>
      <c r="AL1126" s="3"/>
      <c r="AM1126" s="3"/>
      <c r="AN1126" s="3"/>
      <c r="AO1126" s="3"/>
      <c r="AP1126" s="3"/>
      <c r="AQ1126" s="3"/>
      <c r="AR1126" s="3"/>
      <c r="AS1126" s="3"/>
      <c r="AT1126" s="3"/>
      <c r="AU1126" s="3"/>
      <c r="AV1126" s="2" t="s">
        <v>52</v>
      </c>
      <c r="AW1126" s="2" t="s">
        <v>2527</v>
      </c>
      <c r="AX1126" s="2" t="s">
        <v>52</v>
      </c>
      <c r="AY1126" s="2" t="s">
        <v>52</v>
      </c>
      <c r="AZ1126" s="2" t="s">
        <v>52</v>
      </c>
    </row>
    <row r="1127" spans="1:52" ht="30" customHeight="1" x14ac:dyDescent="0.3">
      <c r="A1127" s="22" t="s">
        <v>956</v>
      </c>
      <c r="B1127" s="22" t="s">
        <v>957</v>
      </c>
      <c r="C1127" s="22" t="s">
        <v>862</v>
      </c>
      <c r="D1127" s="23">
        <v>2.76E-2</v>
      </c>
      <c r="E1127" s="25">
        <f>일위대가목록!E11</f>
        <v>0</v>
      </c>
      <c r="F1127" s="28">
        <f t="shared" si="166"/>
        <v>0</v>
      </c>
      <c r="G1127" s="25">
        <f>일위대가목록!F11</f>
        <v>0</v>
      </c>
      <c r="H1127" s="28">
        <f t="shared" si="167"/>
        <v>0</v>
      </c>
      <c r="I1127" s="25">
        <f>일위대가목록!G11</f>
        <v>0</v>
      </c>
      <c r="J1127" s="28">
        <f t="shared" si="168"/>
        <v>0</v>
      </c>
      <c r="K1127" s="25">
        <f t="shared" si="169"/>
        <v>0</v>
      </c>
      <c r="L1127" s="28">
        <f t="shared" si="169"/>
        <v>0</v>
      </c>
      <c r="M1127" s="22" t="s">
        <v>958</v>
      </c>
      <c r="N1127" s="2" t="s">
        <v>109</v>
      </c>
      <c r="O1127" s="2" t="s">
        <v>955</v>
      </c>
      <c r="P1127" s="2" t="s">
        <v>63</v>
      </c>
      <c r="Q1127" s="2" t="s">
        <v>64</v>
      </c>
      <c r="R1127" s="2" t="s">
        <v>64</v>
      </c>
      <c r="S1127" s="3"/>
      <c r="T1127" s="3"/>
      <c r="U1127" s="3"/>
      <c r="V1127" s="3"/>
      <c r="W1127" s="3"/>
      <c r="X1127" s="3"/>
      <c r="Y1127" s="3"/>
      <c r="Z1127" s="3"/>
      <c r="AA1127" s="3"/>
      <c r="AB1127" s="3"/>
      <c r="AC1127" s="3"/>
      <c r="AD1127" s="3"/>
      <c r="AE1127" s="3"/>
      <c r="AF1127" s="3"/>
      <c r="AG1127" s="3"/>
      <c r="AH1127" s="3"/>
      <c r="AI1127" s="3"/>
      <c r="AJ1127" s="3"/>
      <c r="AK1127" s="3"/>
      <c r="AL1127" s="3"/>
      <c r="AM1127" s="3"/>
      <c r="AN1127" s="3"/>
      <c r="AO1127" s="3"/>
      <c r="AP1127" s="3"/>
      <c r="AQ1127" s="3"/>
      <c r="AR1127" s="3"/>
      <c r="AS1127" s="3"/>
      <c r="AT1127" s="3"/>
      <c r="AU1127" s="3"/>
      <c r="AV1127" s="2" t="s">
        <v>52</v>
      </c>
      <c r="AW1127" s="2" t="s">
        <v>2528</v>
      </c>
      <c r="AX1127" s="2" t="s">
        <v>52</v>
      </c>
      <c r="AY1127" s="2" t="s">
        <v>52</v>
      </c>
      <c r="AZ1127" s="2" t="s">
        <v>52</v>
      </c>
    </row>
    <row r="1128" spans="1:52" ht="30" customHeight="1" x14ac:dyDescent="0.3">
      <c r="A1128" s="22" t="s">
        <v>940</v>
      </c>
      <c r="B1128" s="22" t="s">
        <v>941</v>
      </c>
      <c r="C1128" s="22" t="s">
        <v>862</v>
      </c>
      <c r="D1128" s="23">
        <v>2.76E-2</v>
      </c>
      <c r="E1128" s="25">
        <f>일위대가목록!E10</f>
        <v>0</v>
      </c>
      <c r="F1128" s="28">
        <f t="shared" si="166"/>
        <v>0</v>
      </c>
      <c r="G1128" s="25">
        <f>일위대가목록!F10</f>
        <v>0</v>
      </c>
      <c r="H1128" s="28">
        <f t="shared" si="167"/>
        <v>0</v>
      </c>
      <c r="I1128" s="25">
        <f>일위대가목록!G10</f>
        <v>0</v>
      </c>
      <c r="J1128" s="28">
        <f t="shared" si="168"/>
        <v>0</v>
      </c>
      <c r="K1128" s="25">
        <f t="shared" si="169"/>
        <v>0</v>
      </c>
      <c r="L1128" s="28">
        <f t="shared" si="169"/>
        <v>0</v>
      </c>
      <c r="M1128" s="22" t="s">
        <v>942</v>
      </c>
      <c r="N1128" s="2" t="s">
        <v>109</v>
      </c>
      <c r="O1128" s="2" t="s">
        <v>939</v>
      </c>
      <c r="P1128" s="2" t="s">
        <v>63</v>
      </c>
      <c r="Q1128" s="2" t="s">
        <v>64</v>
      </c>
      <c r="R1128" s="2" t="s">
        <v>64</v>
      </c>
      <c r="S1128" s="3"/>
      <c r="T1128" s="3"/>
      <c r="U1128" s="3"/>
      <c r="V1128" s="3">
        <v>1</v>
      </c>
      <c r="W1128" s="3"/>
      <c r="X1128" s="3"/>
      <c r="Y1128" s="3"/>
      <c r="Z1128" s="3"/>
      <c r="AA1128" s="3"/>
      <c r="AB1128" s="3"/>
      <c r="AC1128" s="3"/>
      <c r="AD1128" s="3"/>
      <c r="AE1128" s="3"/>
      <c r="AF1128" s="3"/>
      <c r="AG1128" s="3"/>
      <c r="AH1128" s="3"/>
      <c r="AI1128" s="3"/>
      <c r="AJ1128" s="3"/>
      <c r="AK1128" s="3"/>
      <c r="AL1128" s="3"/>
      <c r="AM1128" s="3"/>
      <c r="AN1128" s="3"/>
      <c r="AO1128" s="3"/>
      <c r="AP1128" s="3"/>
      <c r="AQ1128" s="3"/>
      <c r="AR1128" s="3"/>
      <c r="AS1128" s="3"/>
      <c r="AT1128" s="3"/>
      <c r="AU1128" s="3"/>
      <c r="AV1128" s="2" t="s">
        <v>52</v>
      </c>
      <c r="AW1128" s="2" t="s">
        <v>2529</v>
      </c>
      <c r="AX1128" s="2" t="s">
        <v>52</v>
      </c>
      <c r="AY1128" s="2" t="s">
        <v>52</v>
      </c>
      <c r="AZ1128" s="2" t="s">
        <v>52</v>
      </c>
    </row>
    <row r="1129" spans="1:52" ht="30" customHeight="1" x14ac:dyDescent="0.3">
      <c r="A1129" s="22" t="s">
        <v>2530</v>
      </c>
      <c r="B1129" s="22" t="s">
        <v>2531</v>
      </c>
      <c r="C1129" s="22" t="s">
        <v>458</v>
      </c>
      <c r="D1129" s="23">
        <v>1</v>
      </c>
      <c r="E1129" s="25">
        <v>0</v>
      </c>
      <c r="F1129" s="28">
        <f t="shared" si="166"/>
        <v>0</v>
      </c>
      <c r="G1129" s="25">
        <f>TRUNC(SUMIF(V1123:V1129, RIGHTB(O1129, 1), H1123:H1129)*U1129, 2)</f>
        <v>0</v>
      </c>
      <c r="H1129" s="28">
        <f t="shared" si="167"/>
        <v>0</v>
      </c>
      <c r="I1129" s="25">
        <v>0</v>
      </c>
      <c r="J1129" s="28">
        <f t="shared" si="168"/>
        <v>0</v>
      </c>
      <c r="K1129" s="25">
        <f t="shared" si="169"/>
        <v>0</v>
      </c>
      <c r="L1129" s="28">
        <f t="shared" si="169"/>
        <v>0</v>
      </c>
      <c r="M1129" s="22" t="s">
        <v>52</v>
      </c>
      <c r="N1129" s="2" t="s">
        <v>109</v>
      </c>
      <c r="O1129" s="2" t="s">
        <v>877</v>
      </c>
      <c r="P1129" s="2" t="s">
        <v>64</v>
      </c>
      <c r="Q1129" s="2" t="s">
        <v>64</v>
      </c>
      <c r="R1129" s="2" t="s">
        <v>64</v>
      </c>
      <c r="S1129" s="3">
        <v>1</v>
      </c>
      <c r="T1129" s="3">
        <v>1</v>
      </c>
      <c r="U1129" s="3">
        <v>1</v>
      </c>
      <c r="V1129" s="3"/>
      <c r="W1129" s="3"/>
      <c r="X1129" s="3"/>
      <c r="Y1129" s="3"/>
      <c r="Z1129" s="3"/>
      <c r="AA1129" s="3"/>
      <c r="AB1129" s="3"/>
      <c r="AC1129" s="3"/>
      <c r="AD1129" s="3"/>
      <c r="AE1129" s="3"/>
      <c r="AF1129" s="3"/>
      <c r="AG1129" s="3"/>
      <c r="AH1129" s="3"/>
      <c r="AI1129" s="3"/>
      <c r="AJ1129" s="3"/>
      <c r="AK1129" s="3"/>
      <c r="AL1129" s="3"/>
      <c r="AM1129" s="3"/>
      <c r="AN1129" s="3"/>
      <c r="AO1129" s="3"/>
      <c r="AP1129" s="3"/>
      <c r="AQ1129" s="3"/>
      <c r="AR1129" s="3"/>
      <c r="AS1129" s="3"/>
      <c r="AT1129" s="3"/>
      <c r="AU1129" s="3"/>
      <c r="AV1129" s="2" t="s">
        <v>52</v>
      </c>
      <c r="AW1129" s="2" t="s">
        <v>2532</v>
      </c>
      <c r="AX1129" s="2" t="s">
        <v>52</v>
      </c>
      <c r="AY1129" s="2" t="s">
        <v>52</v>
      </c>
      <c r="AZ1129" s="2" t="s">
        <v>52</v>
      </c>
    </row>
    <row r="1130" spans="1:52" ht="30" customHeight="1" x14ac:dyDescent="0.3">
      <c r="A1130" s="22" t="s">
        <v>885</v>
      </c>
      <c r="B1130" s="22" t="s">
        <v>52</v>
      </c>
      <c r="C1130" s="22" t="s">
        <v>52</v>
      </c>
      <c r="D1130" s="23"/>
      <c r="E1130" s="25"/>
      <c r="F1130" s="28">
        <f>TRUNC(SUMIF(N1123:N1129, N1122, F1123:F1129),0)</f>
        <v>0</v>
      </c>
      <c r="G1130" s="25"/>
      <c r="H1130" s="28">
        <f>TRUNC(SUMIF(N1123:N1129, N1122, H1123:H1129),0)</f>
        <v>0</v>
      </c>
      <c r="I1130" s="25"/>
      <c r="J1130" s="28">
        <f>TRUNC(SUMIF(N1123:N1129, N1122, J1123:J1129),0)</f>
        <v>0</v>
      </c>
      <c r="K1130" s="25"/>
      <c r="L1130" s="28">
        <f>F1130+H1130+J1130</f>
        <v>0</v>
      </c>
      <c r="M1130" s="22" t="s">
        <v>52</v>
      </c>
      <c r="N1130" s="2" t="s">
        <v>92</v>
      </c>
      <c r="O1130" s="2" t="s">
        <v>92</v>
      </c>
      <c r="P1130" s="2" t="s">
        <v>52</v>
      </c>
      <c r="Q1130" s="2" t="s">
        <v>52</v>
      </c>
      <c r="R1130" s="2" t="s">
        <v>52</v>
      </c>
      <c r="S1130" s="3"/>
      <c r="T1130" s="3"/>
      <c r="U1130" s="3"/>
      <c r="V1130" s="3"/>
      <c r="W1130" s="3"/>
      <c r="X1130" s="3"/>
      <c r="Y1130" s="3"/>
      <c r="Z1130" s="3"/>
      <c r="AA1130" s="3"/>
      <c r="AB1130" s="3"/>
      <c r="AC1130" s="3"/>
      <c r="AD1130" s="3"/>
      <c r="AE1130" s="3"/>
      <c r="AF1130" s="3"/>
      <c r="AG1130" s="3"/>
      <c r="AH1130" s="3"/>
      <c r="AI1130" s="3"/>
      <c r="AJ1130" s="3"/>
      <c r="AK1130" s="3"/>
      <c r="AL1130" s="3"/>
      <c r="AM1130" s="3"/>
      <c r="AN1130" s="3"/>
      <c r="AO1130" s="3"/>
      <c r="AP1130" s="3"/>
      <c r="AQ1130" s="3"/>
      <c r="AR1130" s="3"/>
      <c r="AS1130" s="3"/>
      <c r="AT1130" s="3"/>
      <c r="AU1130" s="3"/>
      <c r="AV1130" s="2" t="s">
        <v>52</v>
      </c>
      <c r="AW1130" s="2" t="s">
        <v>52</v>
      </c>
      <c r="AX1130" s="2" t="s">
        <v>52</v>
      </c>
      <c r="AY1130" s="2" t="s">
        <v>52</v>
      </c>
      <c r="AZ1130" s="2" t="s">
        <v>52</v>
      </c>
    </row>
    <row r="1131" spans="1:52" ht="30" customHeight="1" x14ac:dyDescent="0.3">
      <c r="A1131" s="23"/>
      <c r="B1131" s="23"/>
      <c r="C1131" s="23"/>
      <c r="D1131" s="23"/>
      <c r="E1131" s="25"/>
      <c r="F1131" s="28"/>
      <c r="G1131" s="25"/>
      <c r="H1131" s="28"/>
      <c r="I1131" s="25"/>
      <c r="J1131" s="28"/>
      <c r="K1131" s="25"/>
      <c r="L1131" s="28"/>
      <c r="M1131" s="23"/>
    </row>
    <row r="1132" spans="1:52" ht="30" customHeight="1" x14ac:dyDescent="0.3">
      <c r="A1132" s="19" t="s">
        <v>2533</v>
      </c>
      <c r="B1132" s="20"/>
      <c r="C1132" s="20"/>
      <c r="D1132" s="20"/>
      <c r="E1132" s="24"/>
      <c r="F1132" s="27"/>
      <c r="G1132" s="24"/>
      <c r="H1132" s="27"/>
      <c r="I1132" s="24"/>
      <c r="J1132" s="27"/>
      <c r="K1132" s="24"/>
      <c r="L1132" s="27"/>
      <c r="M1132" s="21"/>
      <c r="N1132" s="1" t="s">
        <v>610</v>
      </c>
    </row>
    <row r="1133" spans="1:52" ht="30" customHeight="1" x14ac:dyDescent="0.3">
      <c r="A1133" s="22" t="s">
        <v>1288</v>
      </c>
      <c r="B1133" s="22" t="s">
        <v>880</v>
      </c>
      <c r="C1133" s="22" t="s">
        <v>881</v>
      </c>
      <c r="D1133" s="23">
        <v>3.3999999999999998E-3</v>
      </c>
      <c r="E1133" s="25">
        <f>단가대비표!O158</f>
        <v>0</v>
      </c>
      <c r="F1133" s="28">
        <f t="shared" ref="F1133:F1139" si="170">TRUNC(E1133*D1133,1)</f>
        <v>0</v>
      </c>
      <c r="G1133" s="25">
        <f>단가대비표!P158</f>
        <v>0</v>
      </c>
      <c r="H1133" s="28">
        <f t="shared" ref="H1133:H1139" si="171">TRUNC(G1133*D1133,1)</f>
        <v>0</v>
      </c>
      <c r="I1133" s="25">
        <f>단가대비표!V158</f>
        <v>0</v>
      </c>
      <c r="J1133" s="28">
        <f t="shared" ref="J1133:J1139" si="172">TRUNC(I1133*D1133,1)</f>
        <v>0</v>
      </c>
      <c r="K1133" s="25">
        <f t="shared" ref="K1133:L1139" si="173">TRUNC(E1133+G1133+I1133,1)</f>
        <v>0</v>
      </c>
      <c r="L1133" s="28">
        <f t="shared" si="173"/>
        <v>0</v>
      </c>
      <c r="M1133" s="22" t="s">
        <v>1289</v>
      </c>
      <c r="N1133" s="2" t="s">
        <v>610</v>
      </c>
      <c r="O1133" s="2" t="s">
        <v>1290</v>
      </c>
      <c r="P1133" s="2" t="s">
        <v>64</v>
      </c>
      <c r="Q1133" s="2" t="s">
        <v>64</v>
      </c>
      <c r="R1133" s="2" t="s">
        <v>63</v>
      </c>
      <c r="S1133" s="3"/>
      <c r="T1133" s="3"/>
      <c r="U1133" s="3"/>
      <c r="V1133" s="3"/>
      <c r="W1133" s="3"/>
      <c r="X1133" s="3"/>
      <c r="Y1133" s="3"/>
      <c r="Z1133" s="3"/>
      <c r="AA1133" s="3"/>
      <c r="AB1133" s="3"/>
      <c r="AC1133" s="3"/>
      <c r="AD1133" s="3"/>
      <c r="AE1133" s="3"/>
      <c r="AF1133" s="3"/>
      <c r="AG1133" s="3"/>
      <c r="AH1133" s="3"/>
      <c r="AI1133" s="3"/>
      <c r="AJ1133" s="3"/>
      <c r="AK1133" s="3"/>
      <c r="AL1133" s="3"/>
      <c r="AM1133" s="3"/>
      <c r="AN1133" s="3"/>
      <c r="AO1133" s="3"/>
      <c r="AP1133" s="3"/>
      <c r="AQ1133" s="3"/>
      <c r="AR1133" s="3"/>
      <c r="AS1133" s="3"/>
      <c r="AT1133" s="3"/>
      <c r="AU1133" s="3"/>
      <c r="AV1133" s="2" t="s">
        <v>52</v>
      </c>
      <c r="AW1133" s="2" t="s">
        <v>2534</v>
      </c>
      <c r="AX1133" s="2" t="s">
        <v>52</v>
      </c>
      <c r="AY1133" s="2" t="s">
        <v>52</v>
      </c>
      <c r="AZ1133" s="2" t="s">
        <v>52</v>
      </c>
    </row>
    <row r="1134" spans="1:52" ht="30" customHeight="1" x14ac:dyDescent="0.3">
      <c r="A1134" s="22" t="s">
        <v>1053</v>
      </c>
      <c r="B1134" s="22" t="s">
        <v>880</v>
      </c>
      <c r="C1134" s="22" t="s">
        <v>881</v>
      </c>
      <c r="D1134" s="23">
        <v>3.3999999999999998E-3</v>
      </c>
      <c r="E1134" s="25">
        <f>단가대비표!O157</f>
        <v>0</v>
      </c>
      <c r="F1134" s="28">
        <f t="shared" si="170"/>
        <v>0</v>
      </c>
      <c r="G1134" s="25">
        <f>단가대비표!P157</f>
        <v>0</v>
      </c>
      <c r="H1134" s="28">
        <f t="shared" si="171"/>
        <v>0</v>
      </c>
      <c r="I1134" s="25">
        <f>단가대비표!V157</f>
        <v>0</v>
      </c>
      <c r="J1134" s="28">
        <f t="shared" si="172"/>
        <v>0</v>
      </c>
      <c r="K1134" s="25">
        <f t="shared" si="173"/>
        <v>0</v>
      </c>
      <c r="L1134" s="28">
        <f t="shared" si="173"/>
        <v>0</v>
      </c>
      <c r="M1134" s="22" t="s">
        <v>1120</v>
      </c>
      <c r="N1134" s="2" t="s">
        <v>610</v>
      </c>
      <c r="O1134" s="2" t="s">
        <v>1054</v>
      </c>
      <c r="P1134" s="2" t="s">
        <v>64</v>
      </c>
      <c r="Q1134" s="2" t="s">
        <v>64</v>
      </c>
      <c r="R1134" s="2" t="s">
        <v>63</v>
      </c>
      <c r="S1134" s="3"/>
      <c r="T1134" s="3"/>
      <c r="U1134" s="3"/>
      <c r="V1134" s="3"/>
      <c r="W1134" s="3"/>
      <c r="X1134" s="3"/>
      <c r="Y1134" s="3"/>
      <c r="Z1134" s="3"/>
      <c r="AA1134" s="3"/>
      <c r="AB1134" s="3"/>
      <c r="AC1134" s="3"/>
      <c r="AD1134" s="3"/>
      <c r="AE1134" s="3"/>
      <c r="AF1134" s="3"/>
      <c r="AG1134" s="3"/>
      <c r="AH1134" s="3"/>
      <c r="AI1134" s="3"/>
      <c r="AJ1134" s="3"/>
      <c r="AK1134" s="3"/>
      <c r="AL1134" s="3"/>
      <c r="AM1134" s="3"/>
      <c r="AN1134" s="3"/>
      <c r="AO1134" s="3"/>
      <c r="AP1134" s="3"/>
      <c r="AQ1134" s="3"/>
      <c r="AR1134" s="3"/>
      <c r="AS1134" s="3"/>
      <c r="AT1134" s="3"/>
      <c r="AU1134" s="3"/>
      <c r="AV1134" s="2" t="s">
        <v>52</v>
      </c>
      <c r="AW1134" s="2" t="s">
        <v>2535</v>
      </c>
      <c r="AX1134" s="2" t="s">
        <v>52</v>
      </c>
      <c r="AY1134" s="2" t="s">
        <v>52</v>
      </c>
      <c r="AZ1134" s="2" t="s">
        <v>52</v>
      </c>
    </row>
    <row r="1135" spans="1:52" ht="30" customHeight="1" x14ac:dyDescent="0.3">
      <c r="A1135" s="22" t="s">
        <v>860</v>
      </c>
      <c r="B1135" s="22" t="s">
        <v>899</v>
      </c>
      <c r="C1135" s="22" t="s">
        <v>862</v>
      </c>
      <c r="D1135" s="23">
        <v>2.76E-2</v>
      </c>
      <c r="E1135" s="25">
        <f>일위대가목록!E6</f>
        <v>0</v>
      </c>
      <c r="F1135" s="28">
        <f t="shared" si="170"/>
        <v>0</v>
      </c>
      <c r="G1135" s="25">
        <f>일위대가목록!F6</f>
        <v>0</v>
      </c>
      <c r="H1135" s="28">
        <f t="shared" si="171"/>
        <v>0</v>
      </c>
      <c r="I1135" s="25">
        <f>일위대가목록!G6</f>
        <v>0</v>
      </c>
      <c r="J1135" s="28">
        <f t="shared" si="172"/>
        <v>0</v>
      </c>
      <c r="K1135" s="25">
        <f t="shared" si="173"/>
        <v>0</v>
      </c>
      <c r="L1135" s="28">
        <f t="shared" si="173"/>
        <v>0</v>
      </c>
      <c r="M1135" s="22" t="s">
        <v>900</v>
      </c>
      <c r="N1135" s="2" t="s">
        <v>610</v>
      </c>
      <c r="O1135" s="2" t="s">
        <v>898</v>
      </c>
      <c r="P1135" s="2" t="s">
        <v>63</v>
      </c>
      <c r="Q1135" s="2" t="s">
        <v>64</v>
      </c>
      <c r="R1135" s="2" t="s">
        <v>64</v>
      </c>
      <c r="S1135" s="3"/>
      <c r="T1135" s="3"/>
      <c r="U1135" s="3"/>
      <c r="V1135" s="3"/>
      <c r="W1135" s="3"/>
      <c r="X1135" s="3"/>
      <c r="Y1135" s="3"/>
      <c r="Z1135" s="3"/>
      <c r="AA1135" s="3"/>
      <c r="AB1135" s="3"/>
      <c r="AC1135" s="3"/>
      <c r="AD1135" s="3"/>
      <c r="AE1135" s="3"/>
      <c r="AF1135" s="3"/>
      <c r="AG1135" s="3"/>
      <c r="AH1135" s="3"/>
      <c r="AI1135" s="3"/>
      <c r="AJ1135" s="3"/>
      <c r="AK1135" s="3"/>
      <c r="AL1135" s="3"/>
      <c r="AM1135" s="3"/>
      <c r="AN1135" s="3"/>
      <c r="AO1135" s="3"/>
      <c r="AP1135" s="3"/>
      <c r="AQ1135" s="3"/>
      <c r="AR1135" s="3"/>
      <c r="AS1135" s="3"/>
      <c r="AT1135" s="3"/>
      <c r="AU1135" s="3"/>
      <c r="AV1135" s="2" t="s">
        <v>52</v>
      </c>
      <c r="AW1135" s="2" t="s">
        <v>2536</v>
      </c>
      <c r="AX1135" s="2" t="s">
        <v>52</v>
      </c>
      <c r="AY1135" s="2" t="s">
        <v>52</v>
      </c>
      <c r="AZ1135" s="2" t="s">
        <v>52</v>
      </c>
    </row>
    <row r="1136" spans="1:52" ht="30" customHeight="1" x14ac:dyDescent="0.3">
      <c r="A1136" s="22" t="s">
        <v>1020</v>
      </c>
      <c r="B1136" s="22" t="s">
        <v>1021</v>
      </c>
      <c r="C1136" s="22" t="s">
        <v>862</v>
      </c>
      <c r="D1136" s="23">
        <v>1.38E-2</v>
      </c>
      <c r="E1136" s="25">
        <f>일위대가목록!E16</f>
        <v>0</v>
      </c>
      <c r="F1136" s="28">
        <f t="shared" si="170"/>
        <v>0</v>
      </c>
      <c r="G1136" s="25">
        <f>일위대가목록!F16</f>
        <v>0</v>
      </c>
      <c r="H1136" s="28">
        <f t="shared" si="171"/>
        <v>0</v>
      </c>
      <c r="I1136" s="25">
        <f>일위대가목록!G16</f>
        <v>0</v>
      </c>
      <c r="J1136" s="28">
        <f t="shared" si="172"/>
        <v>0</v>
      </c>
      <c r="K1136" s="25">
        <f t="shared" si="173"/>
        <v>0</v>
      </c>
      <c r="L1136" s="28">
        <f t="shared" si="173"/>
        <v>0</v>
      </c>
      <c r="M1136" s="22" t="s">
        <v>1022</v>
      </c>
      <c r="N1136" s="2" t="s">
        <v>610</v>
      </c>
      <c r="O1136" s="2" t="s">
        <v>1019</v>
      </c>
      <c r="P1136" s="2" t="s">
        <v>63</v>
      </c>
      <c r="Q1136" s="2" t="s">
        <v>64</v>
      </c>
      <c r="R1136" s="2" t="s">
        <v>64</v>
      </c>
      <c r="S1136" s="3"/>
      <c r="T1136" s="3"/>
      <c r="U1136" s="3"/>
      <c r="V1136" s="3"/>
      <c r="W1136" s="3"/>
      <c r="X1136" s="3"/>
      <c r="Y1136" s="3"/>
      <c r="Z1136" s="3"/>
      <c r="AA1136" s="3"/>
      <c r="AB1136" s="3"/>
      <c r="AC1136" s="3"/>
      <c r="AD1136" s="3"/>
      <c r="AE1136" s="3"/>
      <c r="AF1136" s="3"/>
      <c r="AG1136" s="3"/>
      <c r="AH1136" s="3"/>
      <c r="AI1136" s="3"/>
      <c r="AJ1136" s="3"/>
      <c r="AK1136" s="3"/>
      <c r="AL1136" s="3"/>
      <c r="AM1136" s="3"/>
      <c r="AN1136" s="3"/>
      <c r="AO1136" s="3"/>
      <c r="AP1136" s="3"/>
      <c r="AQ1136" s="3"/>
      <c r="AR1136" s="3"/>
      <c r="AS1136" s="3"/>
      <c r="AT1136" s="3"/>
      <c r="AU1136" s="3"/>
      <c r="AV1136" s="2" t="s">
        <v>52</v>
      </c>
      <c r="AW1136" s="2" t="s">
        <v>2537</v>
      </c>
      <c r="AX1136" s="2" t="s">
        <v>52</v>
      </c>
      <c r="AY1136" s="2" t="s">
        <v>52</v>
      </c>
      <c r="AZ1136" s="2" t="s">
        <v>52</v>
      </c>
    </row>
    <row r="1137" spans="1:52" ht="30" customHeight="1" x14ac:dyDescent="0.3">
      <c r="A1137" s="22" t="s">
        <v>956</v>
      </c>
      <c r="B1137" s="22" t="s">
        <v>957</v>
      </c>
      <c r="C1137" s="22" t="s">
        <v>862</v>
      </c>
      <c r="D1137" s="23">
        <v>2.76E-2</v>
      </c>
      <c r="E1137" s="25">
        <f>일위대가목록!E11</f>
        <v>0</v>
      </c>
      <c r="F1137" s="28">
        <f t="shared" si="170"/>
        <v>0</v>
      </c>
      <c r="G1137" s="25">
        <f>일위대가목록!F11</f>
        <v>0</v>
      </c>
      <c r="H1137" s="28">
        <f t="shared" si="171"/>
        <v>0</v>
      </c>
      <c r="I1137" s="25">
        <f>일위대가목록!G11</f>
        <v>0</v>
      </c>
      <c r="J1137" s="28">
        <f t="shared" si="172"/>
        <v>0</v>
      </c>
      <c r="K1137" s="25">
        <f t="shared" si="173"/>
        <v>0</v>
      </c>
      <c r="L1137" s="28">
        <f t="shared" si="173"/>
        <v>0</v>
      </c>
      <c r="M1137" s="22" t="s">
        <v>958</v>
      </c>
      <c r="N1137" s="2" t="s">
        <v>610</v>
      </c>
      <c r="O1137" s="2" t="s">
        <v>955</v>
      </c>
      <c r="P1137" s="2" t="s">
        <v>63</v>
      </c>
      <c r="Q1137" s="2" t="s">
        <v>64</v>
      </c>
      <c r="R1137" s="2" t="s">
        <v>64</v>
      </c>
      <c r="S1137" s="3"/>
      <c r="T1137" s="3"/>
      <c r="U1137" s="3"/>
      <c r="V1137" s="3"/>
      <c r="W1137" s="3"/>
      <c r="X1137" s="3"/>
      <c r="Y1137" s="3"/>
      <c r="Z1137" s="3"/>
      <c r="AA1137" s="3"/>
      <c r="AB1137" s="3"/>
      <c r="AC1137" s="3"/>
      <c r="AD1137" s="3"/>
      <c r="AE1137" s="3"/>
      <c r="AF1137" s="3"/>
      <c r="AG1137" s="3"/>
      <c r="AH1137" s="3"/>
      <c r="AI1137" s="3"/>
      <c r="AJ1137" s="3"/>
      <c r="AK1137" s="3"/>
      <c r="AL1137" s="3"/>
      <c r="AM1137" s="3"/>
      <c r="AN1137" s="3"/>
      <c r="AO1137" s="3"/>
      <c r="AP1137" s="3"/>
      <c r="AQ1137" s="3"/>
      <c r="AR1137" s="3"/>
      <c r="AS1137" s="3"/>
      <c r="AT1137" s="3"/>
      <c r="AU1137" s="3"/>
      <c r="AV1137" s="2" t="s">
        <v>52</v>
      </c>
      <c r="AW1137" s="2" t="s">
        <v>2538</v>
      </c>
      <c r="AX1137" s="2" t="s">
        <v>52</v>
      </c>
      <c r="AY1137" s="2" t="s">
        <v>52</v>
      </c>
      <c r="AZ1137" s="2" t="s">
        <v>52</v>
      </c>
    </row>
    <row r="1138" spans="1:52" ht="30" customHeight="1" x14ac:dyDescent="0.3">
      <c r="A1138" s="22" t="s">
        <v>940</v>
      </c>
      <c r="B1138" s="22" t="s">
        <v>941</v>
      </c>
      <c r="C1138" s="22" t="s">
        <v>862</v>
      </c>
      <c r="D1138" s="23">
        <v>2.76E-2</v>
      </c>
      <c r="E1138" s="25">
        <f>일위대가목록!E10</f>
        <v>0</v>
      </c>
      <c r="F1138" s="28">
        <f t="shared" si="170"/>
        <v>0</v>
      </c>
      <c r="G1138" s="25">
        <f>일위대가목록!F10</f>
        <v>0</v>
      </c>
      <c r="H1138" s="28">
        <f t="shared" si="171"/>
        <v>0</v>
      </c>
      <c r="I1138" s="25">
        <f>일위대가목록!G10</f>
        <v>0</v>
      </c>
      <c r="J1138" s="28">
        <f t="shared" si="172"/>
        <v>0</v>
      </c>
      <c r="K1138" s="25">
        <f t="shared" si="173"/>
        <v>0</v>
      </c>
      <c r="L1138" s="28">
        <f t="shared" si="173"/>
        <v>0</v>
      </c>
      <c r="M1138" s="22" t="s">
        <v>942</v>
      </c>
      <c r="N1138" s="2" t="s">
        <v>610</v>
      </c>
      <c r="O1138" s="2" t="s">
        <v>939</v>
      </c>
      <c r="P1138" s="2" t="s">
        <v>63</v>
      </c>
      <c r="Q1138" s="2" t="s">
        <v>64</v>
      </c>
      <c r="R1138" s="2" t="s">
        <v>64</v>
      </c>
      <c r="S1138" s="3"/>
      <c r="T1138" s="3"/>
      <c r="U1138" s="3"/>
      <c r="V1138" s="3">
        <v>1</v>
      </c>
      <c r="W1138" s="3"/>
      <c r="X1138" s="3"/>
      <c r="Y1138" s="3"/>
      <c r="Z1138" s="3"/>
      <c r="AA1138" s="3"/>
      <c r="AB1138" s="3"/>
      <c r="AC1138" s="3"/>
      <c r="AD1138" s="3"/>
      <c r="AE1138" s="3"/>
      <c r="AF1138" s="3"/>
      <c r="AG1138" s="3"/>
      <c r="AH1138" s="3"/>
      <c r="AI1138" s="3"/>
      <c r="AJ1138" s="3"/>
      <c r="AK1138" s="3"/>
      <c r="AL1138" s="3"/>
      <c r="AM1138" s="3"/>
      <c r="AN1138" s="3"/>
      <c r="AO1138" s="3"/>
      <c r="AP1138" s="3"/>
      <c r="AQ1138" s="3"/>
      <c r="AR1138" s="3"/>
      <c r="AS1138" s="3"/>
      <c r="AT1138" s="3"/>
      <c r="AU1138" s="3"/>
      <c r="AV1138" s="2" t="s">
        <v>52</v>
      </c>
      <c r="AW1138" s="2" t="s">
        <v>2539</v>
      </c>
      <c r="AX1138" s="2" t="s">
        <v>52</v>
      </c>
      <c r="AY1138" s="2" t="s">
        <v>52</v>
      </c>
      <c r="AZ1138" s="2" t="s">
        <v>52</v>
      </c>
    </row>
    <row r="1139" spans="1:52" ht="30" customHeight="1" x14ac:dyDescent="0.3">
      <c r="A1139" s="22" t="s">
        <v>2530</v>
      </c>
      <c r="B1139" s="22" t="s">
        <v>2531</v>
      </c>
      <c r="C1139" s="22" t="s">
        <v>458</v>
      </c>
      <c r="D1139" s="23">
        <v>1</v>
      </c>
      <c r="E1139" s="25">
        <v>0</v>
      </c>
      <c r="F1139" s="28">
        <f t="shared" si="170"/>
        <v>0</v>
      </c>
      <c r="G1139" s="25">
        <f>TRUNC(SUMIF(V1133:V1139, RIGHTB(O1139, 1), H1133:H1139)*U1139, 2)</f>
        <v>0</v>
      </c>
      <c r="H1139" s="28">
        <f t="shared" si="171"/>
        <v>0</v>
      </c>
      <c r="I1139" s="25">
        <v>0</v>
      </c>
      <c r="J1139" s="28">
        <f t="shared" si="172"/>
        <v>0</v>
      </c>
      <c r="K1139" s="25">
        <f t="shared" si="173"/>
        <v>0</v>
      </c>
      <c r="L1139" s="28">
        <f t="shared" si="173"/>
        <v>0</v>
      </c>
      <c r="M1139" s="22" t="s">
        <v>52</v>
      </c>
      <c r="N1139" s="2" t="s">
        <v>610</v>
      </c>
      <c r="O1139" s="2" t="s">
        <v>877</v>
      </c>
      <c r="P1139" s="2" t="s">
        <v>64</v>
      </c>
      <c r="Q1139" s="2" t="s">
        <v>64</v>
      </c>
      <c r="R1139" s="2" t="s">
        <v>64</v>
      </c>
      <c r="S1139" s="3">
        <v>1</v>
      </c>
      <c r="T1139" s="3">
        <v>1</v>
      </c>
      <c r="U1139" s="3">
        <v>1</v>
      </c>
      <c r="V1139" s="3"/>
      <c r="W1139" s="3"/>
      <c r="X1139" s="3"/>
      <c r="Y1139" s="3"/>
      <c r="Z1139" s="3"/>
      <c r="AA1139" s="3"/>
      <c r="AB1139" s="3"/>
      <c r="AC1139" s="3"/>
      <c r="AD1139" s="3"/>
      <c r="AE1139" s="3"/>
      <c r="AF1139" s="3"/>
      <c r="AG1139" s="3"/>
      <c r="AH1139" s="3"/>
      <c r="AI1139" s="3"/>
      <c r="AJ1139" s="3"/>
      <c r="AK1139" s="3"/>
      <c r="AL1139" s="3"/>
      <c r="AM1139" s="3"/>
      <c r="AN1139" s="3"/>
      <c r="AO1139" s="3"/>
      <c r="AP1139" s="3"/>
      <c r="AQ1139" s="3"/>
      <c r="AR1139" s="3"/>
      <c r="AS1139" s="3"/>
      <c r="AT1139" s="3"/>
      <c r="AU1139" s="3"/>
      <c r="AV1139" s="2" t="s">
        <v>52</v>
      </c>
      <c r="AW1139" s="2" t="s">
        <v>2540</v>
      </c>
      <c r="AX1139" s="2" t="s">
        <v>52</v>
      </c>
      <c r="AY1139" s="2" t="s">
        <v>52</v>
      </c>
      <c r="AZ1139" s="2" t="s">
        <v>52</v>
      </c>
    </row>
    <row r="1140" spans="1:52" ht="30" customHeight="1" x14ac:dyDescent="0.3">
      <c r="A1140" s="22" t="s">
        <v>885</v>
      </c>
      <c r="B1140" s="22" t="s">
        <v>52</v>
      </c>
      <c r="C1140" s="22" t="s">
        <v>52</v>
      </c>
      <c r="D1140" s="23"/>
      <c r="E1140" s="25"/>
      <c r="F1140" s="28">
        <f>TRUNC(SUMIF(N1133:N1139, N1132, F1133:F1139),0)</f>
        <v>0</v>
      </c>
      <c r="G1140" s="25"/>
      <c r="H1140" s="28">
        <f>TRUNC(SUMIF(N1133:N1139, N1132, H1133:H1139),0)</f>
        <v>0</v>
      </c>
      <c r="I1140" s="25"/>
      <c r="J1140" s="28">
        <f>TRUNC(SUMIF(N1133:N1139, N1132, J1133:J1139),0)</f>
        <v>0</v>
      </c>
      <c r="K1140" s="25"/>
      <c r="L1140" s="28">
        <f>F1140+H1140+J1140</f>
        <v>0</v>
      </c>
      <c r="M1140" s="22" t="s">
        <v>52</v>
      </c>
      <c r="N1140" s="2" t="s">
        <v>92</v>
      </c>
      <c r="O1140" s="2" t="s">
        <v>92</v>
      </c>
      <c r="P1140" s="2" t="s">
        <v>52</v>
      </c>
      <c r="Q1140" s="2" t="s">
        <v>52</v>
      </c>
      <c r="R1140" s="2" t="s">
        <v>52</v>
      </c>
      <c r="S1140" s="3"/>
      <c r="T1140" s="3"/>
      <c r="U1140" s="3"/>
      <c r="V1140" s="3"/>
      <c r="W1140" s="3"/>
      <c r="X1140" s="3"/>
      <c r="Y1140" s="3"/>
      <c r="Z1140" s="3"/>
      <c r="AA1140" s="3"/>
      <c r="AB1140" s="3"/>
      <c r="AC1140" s="3"/>
      <c r="AD1140" s="3"/>
      <c r="AE1140" s="3"/>
      <c r="AF1140" s="3"/>
      <c r="AG1140" s="3"/>
      <c r="AH1140" s="3"/>
      <c r="AI1140" s="3"/>
      <c r="AJ1140" s="3"/>
      <c r="AK1140" s="3"/>
      <c r="AL1140" s="3"/>
      <c r="AM1140" s="3"/>
      <c r="AN1140" s="3"/>
      <c r="AO1140" s="3"/>
      <c r="AP1140" s="3"/>
      <c r="AQ1140" s="3"/>
      <c r="AR1140" s="3"/>
      <c r="AS1140" s="3"/>
      <c r="AT1140" s="3"/>
      <c r="AU1140" s="3"/>
      <c r="AV1140" s="2" t="s">
        <v>52</v>
      </c>
      <c r="AW1140" s="2" t="s">
        <v>52</v>
      </c>
      <c r="AX1140" s="2" t="s">
        <v>52</v>
      </c>
      <c r="AY1140" s="2" t="s">
        <v>52</v>
      </c>
      <c r="AZ1140" s="2" t="s">
        <v>52</v>
      </c>
    </row>
    <row r="1141" spans="1:52" ht="30" customHeight="1" x14ac:dyDescent="0.3">
      <c r="A1141" s="23"/>
      <c r="B1141" s="23"/>
      <c r="C1141" s="23"/>
      <c r="D1141" s="23"/>
      <c r="E1141" s="25"/>
      <c r="F1141" s="28"/>
      <c r="G1141" s="25"/>
      <c r="H1141" s="28"/>
      <c r="I1141" s="25"/>
      <c r="J1141" s="28"/>
      <c r="K1141" s="25"/>
      <c r="L1141" s="28"/>
      <c r="M1141" s="23"/>
    </row>
    <row r="1142" spans="1:52" ht="30" customHeight="1" x14ac:dyDescent="0.3">
      <c r="A1142" s="19" t="s">
        <v>2541</v>
      </c>
      <c r="B1142" s="20"/>
      <c r="C1142" s="20"/>
      <c r="D1142" s="20"/>
      <c r="E1142" s="24"/>
      <c r="F1142" s="27"/>
      <c r="G1142" s="24"/>
      <c r="H1142" s="27"/>
      <c r="I1142" s="24"/>
      <c r="J1142" s="27"/>
      <c r="K1142" s="24"/>
      <c r="L1142" s="27"/>
      <c r="M1142" s="21"/>
      <c r="N1142" s="1" t="s">
        <v>114</v>
      </c>
    </row>
    <row r="1143" spans="1:52" ht="30" customHeight="1" x14ac:dyDescent="0.3">
      <c r="A1143" s="22" t="s">
        <v>1288</v>
      </c>
      <c r="B1143" s="22" t="s">
        <v>880</v>
      </c>
      <c r="C1143" s="22" t="s">
        <v>881</v>
      </c>
      <c r="D1143" s="23">
        <v>1.0999999999999999E-2</v>
      </c>
      <c r="E1143" s="25">
        <f>단가대비표!O158</f>
        <v>0</v>
      </c>
      <c r="F1143" s="28">
        <f t="shared" ref="F1143:F1149" si="174">TRUNC(E1143*D1143,1)</f>
        <v>0</v>
      </c>
      <c r="G1143" s="25">
        <f>단가대비표!P158</f>
        <v>0</v>
      </c>
      <c r="H1143" s="28">
        <f t="shared" ref="H1143:H1149" si="175">TRUNC(G1143*D1143,1)</f>
        <v>0</v>
      </c>
      <c r="I1143" s="25">
        <f>단가대비표!V158</f>
        <v>0</v>
      </c>
      <c r="J1143" s="28">
        <f t="shared" ref="J1143:J1149" si="176">TRUNC(I1143*D1143,1)</f>
        <v>0</v>
      </c>
      <c r="K1143" s="25">
        <f t="shared" ref="K1143:L1149" si="177">TRUNC(E1143+G1143+I1143,1)</f>
        <v>0</v>
      </c>
      <c r="L1143" s="28">
        <f t="shared" si="177"/>
        <v>0</v>
      </c>
      <c r="M1143" s="22" t="s">
        <v>1289</v>
      </c>
      <c r="N1143" s="2" t="s">
        <v>114</v>
      </c>
      <c r="O1143" s="2" t="s">
        <v>1290</v>
      </c>
      <c r="P1143" s="2" t="s">
        <v>64</v>
      </c>
      <c r="Q1143" s="2" t="s">
        <v>64</v>
      </c>
      <c r="R1143" s="2" t="s">
        <v>63</v>
      </c>
      <c r="S1143" s="3"/>
      <c r="T1143" s="3"/>
      <c r="U1143" s="3"/>
      <c r="V1143" s="3"/>
      <c r="W1143" s="3"/>
      <c r="X1143" s="3"/>
      <c r="Y1143" s="3"/>
      <c r="Z1143" s="3"/>
      <c r="AA1143" s="3"/>
      <c r="AB1143" s="3"/>
      <c r="AC1143" s="3"/>
      <c r="AD1143" s="3"/>
      <c r="AE1143" s="3"/>
      <c r="AF1143" s="3"/>
      <c r="AG1143" s="3"/>
      <c r="AH1143" s="3"/>
      <c r="AI1143" s="3"/>
      <c r="AJ1143" s="3"/>
      <c r="AK1143" s="3"/>
      <c r="AL1143" s="3"/>
      <c r="AM1143" s="3"/>
      <c r="AN1143" s="3"/>
      <c r="AO1143" s="3"/>
      <c r="AP1143" s="3"/>
      <c r="AQ1143" s="3"/>
      <c r="AR1143" s="3"/>
      <c r="AS1143" s="3"/>
      <c r="AT1143" s="3"/>
      <c r="AU1143" s="3"/>
      <c r="AV1143" s="2" t="s">
        <v>52</v>
      </c>
      <c r="AW1143" s="2" t="s">
        <v>2543</v>
      </c>
      <c r="AX1143" s="2" t="s">
        <v>52</v>
      </c>
      <c r="AY1143" s="2" t="s">
        <v>52</v>
      </c>
      <c r="AZ1143" s="2" t="s">
        <v>52</v>
      </c>
    </row>
    <row r="1144" spans="1:52" ht="30" customHeight="1" x14ac:dyDescent="0.3">
      <c r="A1144" s="22" t="s">
        <v>1053</v>
      </c>
      <c r="B1144" s="22" t="s">
        <v>880</v>
      </c>
      <c r="C1144" s="22" t="s">
        <v>881</v>
      </c>
      <c r="D1144" s="23">
        <v>1.0999999999999999E-2</v>
      </c>
      <c r="E1144" s="25">
        <f>단가대비표!O157</f>
        <v>0</v>
      </c>
      <c r="F1144" s="28">
        <f t="shared" si="174"/>
        <v>0</v>
      </c>
      <c r="G1144" s="25">
        <f>단가대비표!P157</f>
        <v>0</v>
      </c>
      <c r="H1144" s="28">
        <f t="shared" si="175"/>
        <v>0</v>
      </c>
      <c r="I1144" s="25">
        <f>단가대비표!V157</f>
        <v>0</v>
      </c>
      <c r="J1144" s="28">
        <f t="shared" si="176"/>
        <v>0</v>
      </c>
      <c r="K1144" s="25">
        <f t="shared" si="177"/>
        <v>0</v>
      </c>
      <c r="L1144" s="28">
        <f t="shared" si="177"/>
        <v>0</v>
      </c>
      <c r="M1144" s="22" t="s">
        <v>1120</v>
      </c>
      <c r="N1144" s="2" t="s">
        <v>114</v>
      </c>
      <c r="O1144" s="2" t="s">
        <v>1054</v>
      </c>
      <c r="P1144" s="2" t="s">
        <v>64</v>
      </c>
      <c r="Q1144" s="2" t="s">
        <v>64</v>
      </c>
      <c r="R1144" s="2" t="s">
        <v>63</v>
      </c>
      <c r="S1144" s="3"/>
      <c r="T1144" s="3"/>
      <c r="U1144" s="3"/>
      <c r="V1144" s="3"/>
      <c r="W1144" s="3"/>
      <c r="X1144" s="3"/>
      <c r="Y1144" s="3"/>
      <c r="Z1144" s="3"/>
      <c r="AA1144" s="3"/>
      <c r="AB1144" s="3"/>
      <c r="AC1144" s="3"/>
      <c r="AD1144" s="3"/>
      <c r="AE1144" s="3"/>
      <c r="AF1144" s="3"/>
      <c r="AG1144" s="3"/>
      <c r="AH1144" s="3"/>
      <c r="AI1144" s="3"/>
      <c r="AJ1144" s="3"/>
      <c r="AK1144" s="3"/>
      <c r="AL1144" s="3"/>
      <c r="AM1144" s="3"/>
      <c r="AN1144" s="3"/>
      <c r="AO1144" s="3"/>
      <c r="AP1144" s="3"/>
      <c r="AQ1144" s="3"/>
      <c r="AR1144" s="3"/>
      <c r="AS1144" s="3"/>
      <c r="AT1144" s="3"/>
      <c r="AU1144" s="3"/>
      <c r="AV1144" s="2" t="s">
        <v>52</v>
      </c>
      <c r="AW1144" s="2" t="s">
        <v>2544</v>
      </c>
      <c r="AX1144" s="2" t="s">
        <v>52</v>
      </c>
      <c r="AY1144" s="2" t="s">
        <v>52</v>
      </c>
      <c r="AZ1144" s="2" t="s">
        <v>52</v>
      </c>
    </row>
    <row r="1145" spans="1:52" ht="30" customHeight="1" x14ac:dyDescent="0.3">
      <c r="A1145" s="22" t="s">
        <v>860</v>
      </c>
      <c r="B1145" s="22" t="s">
        <v>861</v>
      </c>
      <c r="C1145" s="22" t="s">
        <v>862</v>
      </c>
      <c r="D1145" s="23">
        <v>8.8999999999999996E-2</v>
      </c>
      <c r="E1145" s="25">
        <f>일위대가목록!E4</f>
        <v>0</v>
      </c>
      <c r="F1145" s="28">
        <f t="shared" si="174"/>
        <v>0</v>
      </c>
      <c r="G1145" s="25">
        <f>일위대가목록!F4</f>
        <v>0</v>
      </c>
      <c r="H1145" s="28">
        <f t="shared" si="175"/>
        <v>0</v>
      </c>
      <c r="I1145" s="25">
        <f>일위대가목록!G4</f>
        <v>0</v>
      </c>
      <c r="J1145" s="28">
        <f t="shared" si="176"/>
        <v>0</v>
      </c>
      <c r="K1145" s="25">
        <f t="shared" si="177"/>
        <v>0</v>
      </c>
      <c r="L1145" s="28">
        <f t="shared" si="177"/>
        <v>0</v>
      </c>
      <c r="M1145" s="22" t="s">
        <v>863</v>
      </c>
      <c r="N1145" s="2" t="s">
        <v>114</v>
      </c>
      <c r="O1145" s="2" t="s">
        <v>859</v>
      </c>
      <c r="P1145" s="2" t="s">
        <v>63</v>
      </c>
      <c r="Q1145" s="2" t="s">
        <v>64</v>
      </c>
      <c r="R1145" s="2" t="s">
        <v>64</v>
      </c>
      <c r="S1145" s="3"/>
      <c r="T1145" s="3"/>
      <c r="U1145" s="3"/>
      <c r="V1145" s="3"/>
      <c r="W1145" s="3"/>
      <c r="X1145" s="3"/>
      <c r="Y1145" s="3"/>
      <c r="Z1145" s="3"/>
      <c r="AA1145" s="3"/>
      <c r="AB1145" s="3"/>
      <c r="AC1145" s="3"/>
      <c r="AD1145" s="3"/>
      <c r="AE1145" s="3"/>
      <c r="AF1145" s="3"/>
      <c r="AG1145" s="3"/>
      <c r="AH1145" s="3"/>
      <c r="AI1145" s="3"/>
      <c r="AJ1145" s="3"/>
      <c r="AK1145" s="3"/>
      <c r="AL1145" s="3"/>
      <c r="AM1145" s="3"/>
      <c r="AN1145" s="3"/>
      <c r="AO1145" s="3"/>
      <c r="AP1145" s="3"/>
      <c r="AQ1145" s="3"/>
      <c r="AR1145" s="3"/>
      <c r="AS1145" s="3"/>
      <c r="AT1145" s="3"/>
      <c r="AU1145" s="3"/>
      <c r="AV1145" s="2" t="s">
        <v>52</v>
      </c>
      <c r="AW1145" s="2" t="s">
        <v>2545</v>
      </c>
      <c r="AX1145" s="2" t="s">
        <v>52</v>
      </c>
      <c r="AY1145" s="2" t="s">
        <v>52</v>
      </c>
      <c r="AZ1145" s="2" t="s">
        <v>52</v>
      </c>
    </row>
    <row r="1146" spans="1:52" ht="30" customHeight="1" x14ac:dyDescent="0.3">
      <c r="A1146" s="22" t="s">
        <v>940</v>
      </c>
      <c r="B1146" s="22" t="s">
        <v>941</v>
      </c>
      <c r="C1146" s="22" t="s">
        <v>862</v>
      </c>
      <c r="D1146" s="23">
        <v>8.8999999999999996E-2</v>
      </c>
      <c r="E1146" s="25">
        <f>일위대가목록!E10</f>
        <v>0</v>
      </c>
      <c r="F1146" s="28">
        <f t="shared" si="174"/>
        <v>0</v>
      </c>
      <c r="G1146" s="25">
        <f>일위대가목록!F10</f>
        <v>0</v>
      </c>
      <c r="H1146" s="28">
        <f t="shared" si="175"/>
        <v>0</v>
      </c>
      <c r="I1146" s="25">
        <f>일위대가목록!G10</f>
        <v>0</v>
      </c>
      <c r="J1146" s="28">
        <f t="shared" si="176"/>
        <v>0</v>
      </c>
      <c r="K1146" s="25">
        <f t="shared" si="177"/>
        <v>0</v>
      </c>
      <c r="L1146" s="28">
        <f t="shared" si="177"/>
        <v>0</v>
      </c>
      <c r="M1146" s="22" t="s">
        <v>942</v>
      </c>
      <c r="N1146" s="2" t="s">
        <v>114</v>
      </c>
      <c r="O1146" s="2" t="s">
        <v>939</v>
      </c>
      <c r="P1146" s="2" t="s">
        <v>63</v>
      </c>
      <c r="Q1146" s="2" t="s">
        <v>64</v>
      </c>
      <c r="R1146" s="2" t="s">
        <v>64</v>
      </c>
      <c r="S1146" s="3"/>
      <c r="T1146" s="3"/>
      <c r="U1146" s="3"/>
      <c r="V1146" s="3">
        <v>1</v>
      </c>
      <c r="W1146" s="3"/>
      <c r="X1146" s="3"/>
      <c r="Y1146" s="3"/>
      <c r="Z1146" s="3"/>
      <c r="AA1146" s="3"/>
      <c r="AB1146" s="3"/>
      <c r="AC1146" s="3"/>
      <c r="AD1146" s="3"/>
      <c r="AE1146" s="3"/>
      <c r="AF1146" s="3"/>
      <c r="AG1146" s="3"/>
      <c r="AH1146" s="3"/>
      <c r="AI1146" s="3"/>
      <c r="AJ1146" s="3"/>
      <c r="AK1146" s="3"/>
      <c r="AL1146" s="3"/>
      <c r="AM1146" s="3"/>
      <c r="AN1146" s="3"/>
      <c r="AO1146" s="3"/>
      <c r="AP1146" s="3"/>
      <c r="AQ1146" s="3"/>
      <c r="AR1146" s="3"/>
      <c r="AS1146" s="3"/>
      <c r="AT1146" s="3"/>
      <c r="AU1146" s="3"/>
      <c r="AV1146" s="2" t="s">
        <v>52</v>
      </c>
      <c r="AW1146" s="2" t="s">
        <v>2546</v>
      </c>
      <c r="AX1146" s="2" t="s">
        <v>52</v>
      </c>
      <c r="AY1146" s="2" t="s">
        <v>52</v>
      </c>
      <c r="AZ1146" s="2" t="s">
        <v>52</v>
      </c>
    </row>
    <row r="1147" spans="1:52" ht="30" customHeight="1" x14ac:dyDescent="0.3">
      <c r="A1147" s="22" t="s">
        <v>2530</v>
      </c>
      <c r="B1147" s="22" t="s">
        <v>2531</v>
      </c>
      <c r="C1147" s="22" t="s">
        <v>458</v>
      </c>
      <c r="D1147" s="23">
        <v>-1</v>
      </c>
      <c r="E1147" s="25">
        <v>0</v>
      </c>
      <c r="F1147" s="28">
        <f t="shared" si="174"/>
        <v>0</v>
      </c>
      <c r="G1147" s="25">
        <f>TRUNC(SUMIF(V1143:V1149, RIGHTB(O1147, 1), H1143:H1149)*U1147, 2)</f>
        <v>0</v>
      </c>
      <c r="H1147" s="28">
        <f t="shared" si="175"/>
        <v>0</v>
      </c>
      <c r="I1147" s="25">
        <v>0</v>
      </c>
      <c r="J1147" s="28">
        <f t="shared" si="176"/>
        <v>0</v>
      </c>
      <c r="K1147" s="25">
        <f t="shared" si="177"/>
        <v>0</v>
      </c>
      <c r="L1147" s="28">
        <f t="shared" si="177"/>
        <v>0</v>
      </c>
      <c r="M1147" s="22" t="s">
        <v>52</v>
      </c>
      <c r="N1147" s="2" t="s">
        <v>114</v>
      </c>
      <c r="O1147" s="2" t="s">
        <v>877</v>
      </c>
      <c r="P1147" s="2" t="s">
        <v>64</v>
      </c>
      <c r="Q1147" s="2" t="s">
        <v>64</v>
      </c>
      <c r="R1147" s="2" t="s">
        <v>64</v>
      </c>
      <c r="S1147" s="3">
        <v>1</v>
      </c>
      <c r="T1147" s="3">
        <v>1</v>
      </c>
      <c r="U1147" s="3">
        <v>1</v>
      </c>
      <c r="V1147" s="3"/>
      <c r="W1147" s="3"/>
      <c r="X1147" s="3"/>
      <c r="Y1147" s="3"/>
      <c r="Z1147" s="3"/>
      <c r="AA1147" s="3"/>
      <c r="AB1147" s="3"/>
      <c r="AC1147" s="3"/>
      <c r="AD1147" s="3"/>
      <c r="AE1147" s="3"/>
      <c r="AF1147" s="3"/>
      <c r="AG1147" s="3"/>
      <c r="AH1147" s="3"/>
      <c r="AI1147" s="3"/>
      <c r="AJ1147" s="3"/>
      <c r="AK1147" s="3"/>
      <c r="AL1147" s="3"/>
      <c r="AM1147" s="3"/>
      <c r="AN1147" s="3"/>
      <c r="AO1147" s="3"/>
      <c r="AP1147" s="3"/>
      <c r="AQ1147" s="3"/>
      <c r="AR1147" s="3"/>
      <c r="AS1147" s="3"/>
      <c r="AT1147" s="3"/>
      <c r="AU1147" s="3"/>
      <c r="AV1147" s="2" t="s">
        <v>52</v>
      </c>
      <c r="AW1147" s="2" t="s">
        <v>2547</v>
      </c>
      <c r="AX1147" s="2" t="s">
        <v>52</v>
      </c>
      <c r="AY1147" s="2" t="s">
        <v>52</v>
      </c>
      <c r="AZ1147" s="2" t="s">
        <v>52</v>
      </c>
    </row>
    <row r="1148" spans="1:52" ht="30" customHeight="1" x14ac:dyDescent="0.3">
      <c r="A1148" s="22" t="s">
        <v>734</v>
      </c>
      <c r="B1148" s="22" t="s">
        <v>1194</v>
      </c>
      <c r="C1148" s="22" t="s">
        <v>97</v>
      </c>
      <c r="D1148" s="23">
        <v>0.3</v>
      </c>
      <c r="E1148" s="25">
        <f>단가대비표!O20</f>
        <v>0</v>
      </c>
      <c r="F1148" s="28">
        <f t="shared" si="174"/>
        <v>0</v>
      </c>
      <c r="G1148" s="25">
        <f>단가대비표!P20</f>
        <v>0</v>
      </c>
      <c r="H1148" s="28">
        <f t="shared" si="175"/>
        <v>0</v>
      </c>
      <c r="I1148" s="25">
        <f>단가대비표!V20</f>
        <v>0</v>
      </c>
      <c r="J1148" s="28">
        <f t="shared" si="176"/>
        <v>0</v>
      </c>
      <c r="K1148" s="25">
        <f t="shared" si="177"/>
        <v>0</v>
      </c>
      <c r="L1148" s="28">
        <f t="shared" si="177"/>
        <v>0</v>
      </c>
      <c r="M1148" s="22" t="s">
        <v>1195</v>
      </c>
      <c r="N1148" s="2" t="s">
        <v>114</v>
      </c>
      <c r="O1148" s="2" t="s">
        <v>1196</v>
      </c>
      <c r="P1148" s="2" t="s">
        <v>64</v>
      </c>
      <c r="Q1148" s="2" t="s">
        <v>64</v>
      </c>
      <c r="R1148" s="2" t="s">
        <v>63</v>
      </c>
      <c r="S1148" s="3"/>
      <c r="T1148" s="3"/>
      <c r="U1148" s="3"/>
      <c r="V1148" s="3"/>
      <c r="W1148" s="3"/>
      <c r="X1148" s="3"/>
      <c r="Y1148" s="3"/>
      <c r="Z1148" s="3"/>
      <c r="AA1148" s="3"/>
      <c r="AB1148" s="3"/>
      <c r="AC1148" s="3"/>
      <c r="AD1148" s="3"/>
      <c r="AE1148" s="3"/>
      <c r="AF1148" s="3"/>
      <c r="AG1148" s="3"/>
      <c r="AH1148" s="3"/>
      <c r="AI1148" s="3"/>
      <c r="AJ1148" s="3"/>
      <c r="AK1148" s="3"/>
      <c r="AL1148" s="3"/>
      <c r="AM1148" s="3"/>
      <c r="AN1148" s="3"/>
      <c r="AO1148" s="3"/>
      <c r="AP1148" s="3"/>
      <c r="AQ1148" s="3"/>
      <c r="AR1148" s="3"/>
      <c r="AS1148" s="3"/>
      <c r="AT1148" s="3"/>
      <c r="AU1148" s="3"/>
      <c r="AV1148" s="2" t="s">
        <v>52</v>
      </c>
      <c r="AW1148" s="2" t="s">
        <v>2548</v>
      </c>
      <c r="AX1148" s="2" t="s">
        <v>52</v>
      </c>
      <c r="AY1148" s="2" t="s">
        <v>52</v>
      </c>
      <c r="AZ1148" s="2" t="s">
        <v>52</v>
      </c>
    </row>
    <row r="1149" spans="1:52" ht="30" customHeight="1" x14ac:dyDescent="0.3">
      <c r="A1149" s="22" t="s">
        <v>739</v>
      </c>
      <c r="B1149" s="22" t="s">
        <v>1190</v>
      </c>
      <c r="C1149" s="22" t="s">
        <v>97</v>
      </c>
      <c r="D1149" s="23">
        <v>1.1000000000000001</v>
      </c>
      <c r="E1149" s="25">
        <f>단가대비표!O21</f>
        <v>0</v>
      </c>
      <c r="F1149" s="28">
        <f t="shared" si="174"/>
        <v>0</v>
      </c>
      <c r="G1149" s="25">
        <f>단가대비표!P21</f>
        <v>0</v>
      </c>
      <c r="H1149" s="28">
        <f t="shared" si="175"/>
        <v>0</v>
      </c>
      <c r="I1149" s="25">
        <f>단가대비표!V21</f>
        <v>0</v>
      </c>
      <c r="J1149" s="28">
        <f t="shared" si="176"/>
        <v>0</v>
      </c>
      <c r="K1149" s="25">
        <f t="shared" si="177"/>
        <v>0</v>
      </c>
      <c r="L1149" s="28">
        <f t="shared" si="177"/>
        <v>0</v>
      </c>
      <c r="M1149" s="22" t="s">
        <v>2549</v>
      </c>
      <c r="N1149" s="2" t="s">
        <v>114</v>
      </c>
      <c r="O1149" s="2" t="s">
        <v>2550</v>
      </c>
      <c r="P1149" s="2" t="s">
        <v>64</v>
      </c>
      <c r="Q1149" s="2" t="s">
        <v>64</v>
      </c>
      <c r="R1149" s="2" t="s">
        <v>63</v>
      </c>
      <c r="S1149" s="3"/>
      <c r="T1149" s="3"/>
      <c r="U1149" s="3"/>
      <c r="V1149" s="3"/>
      <c r="W1149" s="3"/>
      <c r="X1149" s="3"/>
      <c r="Y1149" s="3"/>
      <c r="Z1149" s="3"/>
      <c r="AA1149" s="3"/>
      <c r="AB1149" s="3"/>
      <c r="AC1149" s="3"/>
      <c r="AD1149" s="3"/>
      <c r="AE1149" s="3"/>
      <c r="AF1149" s="3"/>
      <c r="AG1149" s="3"/>
      <c r="AH1149" s="3"/>
      <c r="AI1149" s="3"/>
      <c r="AJ1149" s="3"/>
      <c r="AK1149" s="3"/>
      <c r="AL1149" s="3"/>
      <c r="AM1149" s="3"/>
      <c r="AN1149" s="3"/>
      <c r="AO1149" s="3"/>
      <c r="AP1149" s="3"/>
      <c r="AQ1149" s="3"/>
      <c r="AR1149" s="3"/>
      <c r="AS1149" s="3"/>
      <c r="AT1149" s="3"/>
      <c r="AU1149" s="3"/>
      <c r="AV1149" s="2" t="s">
        <v>52</v>
      </c>
      <c r="AW1149" s="2" t="s">
        <v>2551</v>
      </c>
      <c r="AX1149" s="2" t="s">
        <v>52</v>
      </c>
      <c r="AY1149" s="2" t="s">
        <v>52</v>
      </c>
      <c r="AZ1149" s="2" t="s">
        <v>52</v>
      </c>
    </row>
    <row r="1150" spans="1:52" ht="30" customHeight="1" x14ac:dyDescent="0.3">
      <c r="A1150" s="22" t="s">
        <v>885</v>
      </c>
      <c r="B1150" s="22" t="s">
        <v>52</v>
      </c>
      <c r="C1150" s="22" t="s">
        <v>52</v>
      </c>
      <c r="D1150" s="23"/>
      <c r="E1150" s="25"/>
      <c r="F1150" s="28">
        <f>TRUNC(SUMIF(N1143:N1149, N1142, F1143:F1149),0)</f>
        <v>0</v>
      </c>
      <c r="G1150" s="25"/>
      <c r="H1150" s="28">
        <f>TRUNC(SUMIF(N1143:N1149, N1142, H1143:H1149),0)</f>
        <v>0</v>
      </c>
      <c r="I1150" s="25"/>
      <c r="J1150" s="28">
        <f>TRUNC(SUMIF(N1143:N1149, N1142, J1143:J1149),0)</f>
        <v>0</v>
      </c>
      <c r="K1150" s="25"/>
      <c r="L1150" s="28">
        <f>F1150+H1150+J1150</f>
        <v>0</v>
      </c>
      <c r="M1150" s="22" t="s">
        <v>52</v>
      </c>
      <c r="N1150" s="2" t="s">
        <v>92</v>
      </c>
      <c r="O1150" s="2" t="s">
        <v>92</v>
      </c>
      <c r="P1150" s="2" t="s">
        <v>52</v>
      </c>
      <c r="Q1150" s="2" t="s">
        <v>52</v>
      </c>
      <c r="R1150" s="2" t="s">
        <v>52</v>
      </c>
      <c r="S1150" s="3"/>
      <c r="T1150" s="3"/>
      <c r="U1150" s="3"/>
      <c r="V1150" s="3"/>
      <c r="W1150" s="3"/>
      <c r="X1150" s="3"/>
      <c r="Y1150" s="3"/>
      <c r="Z1150" s="3"/>
      <c r="AA1150" s="3"/>
      <c r="AB1150" s="3"/>
      <c r="AC1150" s="3"/>
      <c r="AD1150" s="3"/>
      <c r="AE1150" s="3"/>
      <c r="AF1150" s="3"/>
      <c r="AG1150" s="3"/>
      <c r="AH1150" s="3"/>
      <c r="AI1150" s="3"/>
      <c r="AJ1150" s="3"/>
      <c r="AK1150" s="3"/>
      <c r="AL1150" s="3"/>
      <c r="AM1150" s="3"/>
      <c r="AN1150" s="3"/>
      <c r="AO1150" s="3"/>
      <c r="AP1150" s="3"/>
      <c r="AQ1150" s="3"/>
      <c r="AR1150" s="3"/>
      <c r="AS1150" s="3"/>
      <c r="AT1150" s="3"/>
      <c r="AU1150" s="3"/>
      <c r="AV1150" s="2" t="s">
        <v>52</v>
      </c>
      <c r="AW1150" s="2" t="s">
        <v>52</v>
      </c>
      <c r="AX1150" s="2" t="s">
        <v>52</v>
      </c>
      <c r="AY1150" s="2" t="s">
        <v>52</v>
      </c>
      <c r="AZ1150" s="2" t="s">
        <v>52</v>
      </c>
    </row>
    <row r="1151" spans="1:52" ht="30" customHeight="1" x14ac:dyDescent="0.3">
      <c r="A1151" s="23"/>
      <c r="B1151" s="23"/>
      <c r="C1151" s="23"/>
      <c r="D1151" s="23"/>
      <c r="E1151" s="25"/>
      <c r="F1151" s="28"/>
      <c r="G1151" s="25"/>
      <c r="H1151" s="28"/>
      <c r="I1151" s="25"/>
      <c r="J1151" s="28"/>
      <c r="K1151" s="25"/>
      <c r="L1151" s="28"/>
      <c r="M1151" s="23"/>
    </row>
    <row r="1152" spans="1:52" ht="30" customHeight="1" x14ac:dyDescent="0.3">
      <c r="A1152" s="19" t="s">
        <v>2552</v>
      </c>
      <c r="B1152" s="20"/>
      <c r="C1152" s="20"/>
      <c r="D1152" s="20"/>
      <c r="E1152" s="24"/>
      <c r="F1152" s="27"/>
      <c r="G1152" s="24"/>
      <c r="H1152" s="27"/>
      <c r="I1152" s="24"/>
      <c r="J1152" s="27"/>
      <c r="K1152" s="24"/>
      <c r="L1152" s="27"/>
      <c r="M1152" s="21"/>
      <c r="N1152" s="1" t="s">
        <v>615</v>
      </c>
    </row>
    <row r="1153" spans="1:52" ht="30" customHeight="1" x14ac:dyDescent="0.3">
      <c r="A1153" s="22" t="s">
        <v>2554</v>
      </c>
      <c r="B1153" s="22" t="s">
        <v>880</v>
      </c>
      <c r="C1153" s="22" t="s">
        <v>881</v>
      </c>
      <c r="D1153" s="23">
        <v>6.7000000000000002E-3</v>
      </c>
      <c r="E1153" s="25">
        <f>단가대비표!O176</f>
        <v>0</v>
      </c>
      <c r="F1153" s="28">
        <f>TRUNC(E1153*D1153,1)</f>
        <v>0</v>
      </c>
      <c r="G1153" s="25">
        <f>단가대비표!P176</f>
        <v>0</v>
      </c>
      <c r="H1153" s="28">
        <f>TRUNC(G1153*D1153,1)</f>
        <v>0</v>
      </c>
      <c r="I1153" s="25">
        <f>단가대비표!V176</f>
        <v>0</v>
      </c>
      <c r="J1153" s="28">
        <f>TRUNC(I1153*D1153,1)</f>
        <v>0</v>
      </c>
      <c r="K1153" s="25">
        <f>TRUNC(E1153+G1153+I1153,1)</f>
        <v>0</v>
      </c>
      <c r="L1153" s="28">
        <f>TRUNC(F1153+H1153+J1153,1)</f>
        <v>0</v>
      </c>
      <c r="M1153" s="22" t="s">
        <v>2555</v>
      </c>
      <c r="N1153" s="2" t="s">
        <v>615</v>
      </c>
      <c r="O1153" s="2" t="s">
        <v>2556</v>
      </c>
      <c r="P1153" s="2" t="s">
        <v>64</v>
      </c>
      <c r="Q1153" s="2" t="s">
        <v>64</v>
      </c>
      <c r="R1153" s="2" t="s">
        <v>63</v>
      </c>
      <c r="S1153" s="3"/>
      <c r="T1153" s="3"/>
      <c r="U1153" s="3"/>
      <c r="V1153" s="3"/>
      <c r="W1153" s="3"/>
      <c r="X1153" s="3"/>
      <c r="Y1153" s="3"/>
      <c r="Z1153" s="3"/>
      <c r="AA1153" s="3"/>
      <c r="AB1153" s="3"/>
      <c r="AC1153" s="3"/>
      <c r="AD1153" s="3"/>
      <c r="AE1153" s="3"/>
      <c r="AF1153" s="3"/>
      <c r="AG1153" s="3"/>
      <c r="AH1153" s="3"/>
      <c r="AI1153" s="3"/>
      <c r="AJ1153" s="3"/>
      <c r="AK1153" s="3"/>
      <c r="AL1153" s="3"/>
      <c r="AM1153" s="3"/>
      <c r="AN1153" s="3"/>
      <c r="AO1153" s="3"/>
      <c r="AP1153" s="3"/>
      <c r="AQ1153" s="3"/>
      <c r="AR1153" s="3"/>
      <c r="AS1153" s="3"/>
      <c r="AT1153" s="3"/>
      <c r="AU1153" s="3"/>
      <c r="AV1153" s="2" t="s">
        <v>52</v>
      </c>
      <c r="AW1153" s="2" t="s">
        <v>2557</v>
      </c>
      <c r="AX1153" s="2" t="s">
        <v>52</v>
      </c>
      <c r="AY1153" s="2" t="s">
        <v>52</v>
      </c>
      <c r="AZ1153" s="2" t="s">
        <v>52</v>
      </c>
    </row>
    <row r="1154" spans="1:52" ht="30" customHeight="1" x14ac:dyDescent="0.3">
      <c r="A1154" s="22" t="s">
        <v>1053</v>
      </c>
      <c r="B1154" s="22" t="s">
        <v>880</v>
      </c>
      <c r="C1154" s="22" t="s">
        <v>881</v>
      </c>
      <c r="D1154" s="23">
        <v>2.6700000000000002E-2</v>
      </c>
      <c r="E1154" s="25">
        <f>단가대비표!O157</f>
        <v>0</v>
      </c>
      <c r="F1154" s="28">
        <f>TRUNC(E1154*D1154,1)</f>
        <v>0</v>
      </c>
      <c r="G1154" s="25">
        <f>단가대비표!P157</f>
        <v>0</v>
      </c>
      <c r="H1154" s="28">
        <f>TRUNC(G1154*D1154,1)</f>
        <v>0</v>
      </c>
      <c r="I1154" s="25">
        <f>단가대비표!V157</f>
        <v>0</v>
      </c>
      <c r="J1154" s="28">
        <f>TRUNC(I1154*D1154,1)</f>
        <v>0</v>
      </c>
      <c r="K1154" s="25">
        <f>TRUNC(E1154+G1154+I1154,1)</f>
        <v>0</v>
      </c>
      <c r="L1154" s="28">
        <f>TRUNC(F1154+H1154+J1154,1)</f>
        <v>0</v>
      </c>
      <c r="M1154" s="22" t="s">
        <v>1120</v>
      </c>
      <c r="N1154" s="2" t="s">
        <v>615</v>
      </c>
      <c r="O1154" s="2" t="s">
        <v>1054</v>
      </c>
      <c r="P1154" s="2" t="s">
        <v>64</v>
      </c>
      <c r="Q1154" s="2" t="s">
        <v>64</v>
      </c>
      <c r="R1154" s="2" t="s">
        <v>63</v>
      </c>
      <c r="S1154" s="3"/>
      <c r="T1154" s="3"/>
      <c r="U1154" s="3"/>
      <c r="V1154" s="3"/>
      <c r="W1154" s="3"/>
      <c r="X1154" s="3"/>
      <c r="Y1154" s="3"/>
      <c r="Z1154" s="3"/>
      <c r="AA1154" s="3"/>
      <c r="AB1154" s="3"/>
      <c r="AC1154" s="3"/>
      <c r="AD1154" s="3"/>
      <c r="AE1154" s="3"/>
      <c r="AF1154" s="3"/>
      <c r="AG1154" s="3"/>
      <c r="AH1154" s="3"/>
      <c r="AI1154" s="3"/>
      <c r="AJ1154" s="3"/>
      <c r="AK1154" s="3"/>
      <c r="AL1154" s="3"/>
      <c r="AM1154" s="3"/>
      <c r="AN1154" s="3"/>
      <c r="AO1154" s="3"/>
      <c r="AP1154" s="3"/>
      <c r="AQ1154" s="3"/>
      <c r="AR1154" s="3"/>
      <c r="AS1154" s="3"/>
      <c r="AT1154" s="3"/>
      <c r="AU1154" s="3"/>
      <c r="AV1154" s="2" t="s">
        <v>52</v>
      </c>
      <c r="AW1154" s="2" t="s">
        <v>2558</v>
      </c>
      <c r="AX1154" s="2" t="s">
        <v>52</v>
      </c>
      <c r="AY1154" s="2" t="s">
        <v>52</v>
      </c>
      <c r="AZ1154" s="2" t="s">
        <v>52</v>
      </c>
    </row>
    <row r="1155" spans="1:52" ht="30" customHeight="1" x14ac:dyDescent="0.3">
      <c r="A1155" s="22" t="s">
        <v>885</v>
      </c>
      <c r="B1155" s="22" t="s">
        <v>52</v>
      </c>
      <c r="C1155" s="22" t="s">
        <v>52</v>
      </c>
      <c r="D1155" s="23"/>
      <c r="E1155" s="25"/>
      <c r="F1155" s="28">
        <f>TRUNC(SUMIF(N1153:N1154, N1152, F1153:F1154),0)</f>
        <v>0</v>
      </c>
      <c r="G1155" s="25"/>
      <c r="H1155" s="28">
        <f>TRUNC(SUMIF(N1153:N1154, N1152, H1153:H1154),0)</f>
        <v>0</v>
      </c>
      <c r="I1155" s="25"/>
      <c r="J1155" s="28">
        <f>TRUNC(SUMIF(N1153:N1154, N1152, J1153:J1154),0)</f>
        <v>0</v>
      </c>
      <c r="K1155" s="25"/>
      <c r="L1155" s="28">
        <f>F1155+H1155+J1155</f>
        <v>0</v>
      </c>
      <c r="M1155" s="22" t="s">
        <v>52</v>
      </c>
      <c r="N1155" s="2" t="s">
        <v>92</v>
      </c>
      <c r="O1155" s="2" t="s">
        <v>92</v>
      </c>
      <c r="P1155" s="2" t="s">
        <v>52</v>
      </c>
      <c r="Q1155" s="2" t="s">
        <v>52</v>
      </c>
      <c r="R1155" s="2" t="s">
        <v>52</v>
      </c>
      <c r="S1155" s="3"/>
      <c r="T1155" s="3"/>
      <c r="U1155" s="3"/>
      <c r="V1155" s="3"/>
      <c r="W1155" s="3"/>
      <c r="X1155" s="3"/>
      <c r="Y1155" s="3"/>
      <c r="Z1155" s="3"/>
      <c r="AA1155" s="3"/>
      <c r="AB1155" s="3"/>
      <c r="AC1155" s="3"/>
      <c r="AD1155" s="3"/>
      <c r="AE1155" s="3"/>
      <c r="AF1155" s="3"/>
      <c r="AG1155" s="3"/>
      <c r="AH1155" s="3"/>
      <c r="AI1155" s="3"/>
      <c r="AJ1155" s="3"/>
      <c r="AK1155" s="3"/>
      <c r="AL1155" s="3"/>
      <c r="AM1155" s="3"/>
      <c r="AN1155" s="3"/>
      <c r="AO1155" s="3"/>
      <c r="AP1155" s="3"/>
      <c r="AQ1155" s="3"/>
      <c r="AR1155" s="3"/>
      <c r="AS1155" s="3"/>
      <c r="AT1155" s="3"/>
      <c r="AU1155" s="3"/>
      <c r="AV1155" s="2" t="s">
        <v>52</v>
      </c>
      <c r="AW1155" s="2" t="s">
        <v>52</v>
      </c>
      <c r="AX1155" s="2" t="s">
        <v>52</v>
      </c>
      <c r="AY1155" s="2" t="s">
        <v>52</v>
      </c>
      <c r="AZ1155" s="2" t="s">
        <v>52</v>
      </c>
    </row>
    <row r="1156" spans="1:52" ht="30" customHeight="1" x14ac:dyDescent="0.3">
      <c r="A1156" s="23"/>
      <c r="B1156" s="23"/>
      <c r="C1156" s="23"/>
      <c r="D1156" s="23"/>
      <c r="E1156" s="25"/>
      <c r="F1156" s="28"/>
      <c r="G1156" s="25"/>
      <c r="H1156" s="28"/>
      <c r="I1156" s="25"/>
      <c r="J1156" s="28"/>
      <c r="K1156" s="25"/>
      <c r="L1156" s="28"/>
      <c r="M1156" s="23"/>
    </row>
    <row r="1157" spans="1:52" ht="30" customHeight="1" x14ac:dyDescent="0.3">
      <c r="A1157" s="19" t="s">
        <v>2559</v>
      </c>
      <c r="B1157" s="20"/>
      <c r="C1157" s="20"/>
      <c r="D1157" s="20"/>
      <c r="E1157" s="24"/>
      <c r="F1157" s="27"/>
      <c r="G1157" s="24"/>
      <c r="H1157" s="27"/>
      <c r="I1157" s="24"/>
      <c r="J1157" s="27"/>
      <c r="K1157" s="24"/>
      <c r="L1157" s="27"/>
      <c r="M1157" s="21"/>
      <c r="N1157" s="1" t="s">
        <v>1688</v>
      </c>
    </row>
    <row r="1158" spans="1:52" ht="30" customHeight="1" x14ac:dyDescent="0.3">
      <c r="A1158" s="22" t="s">
        <v>2561</v>
      </c>
      <c r="B1158" s="22" t="s">
        <v>880</v>
      </c>
      <c r="C1158" s="22" t="s">
        <v>881</v>
      </c>
      <c r="D1158" s="23">
        <v>0.25</v>
      </c>
      <c r="E1158" s="25">
        <f>단가대비표!O177</f>
        <v>0</v>
      </c>
      <c r="F1158" s="28">
        <f>TRUNC(E1158*D1158,1)</f>
        <v>0</v>
      </c>
      <c r="G1158" s="25">
        <f>단가대비표!P177</f>
        <v>0</v>
      </c>
      <c r="H1158" s="28">
        <f>TRUNC(G1158*D1158,1)</f>
        <v>0</v>
      </c>
      <c r="I1158" s="25">
        <f>단가대비표!V177</f>
        <v>0</v>
      </c>
      <c r="J1158" s="28">
        <f>TRUNC(I1158*D1158,1)</f>
        <v>0</v>
      </c>
      <c r="K1158" s="25">
        <f>TRUNC(E1158+G1158+I1158,1)</f>
        <v>0</v>
      </c>
      <c r="L1158" s="28">
        <f>TRUNC(F1158+H1158+J1158,1)</f>
        <v>0</v>
      </c>
      <c r="M1158" s="22" t="s">
        <v>2562</v>
      </c>
      <c r="N1158" s="2" t="s">
        <v>1688</v>
      </c>
      <c r="O1158" s="2" t="s">
        <v>2563</v>
      </c>
      <c r="P1158" s="2" t="s">
        <v>64</v>
      </c>
      <c r="Q1158" s="2" t="s">
        <v>64</v>
      </c>
      <c r="R1158" s="2" t="s">
        <v>63</v>
      </c>
      <c r="S1158" s="3"/>
      <c r="T1158" s="3"/>
      <c r="U1158" s="3"/>
      <c r="V1158" s="3"/>
      <c r="W1158" s="3"/>
      <c r="X1158" s="3"/>
      <c r="Y1158" s="3"/>
      <c r="Z1158" s="3"/>
      <c r="AA1158" s="3"/>
      <c r="AB1158" s="3"/>
      <c r="AC1158" s="3"/>
      <c r="AD1158" s="3"/>
      <c r="AE1158" s="3"/>
      <c r="AF1158" s="3"/>
      <c r="AG1158" s="3"/>
      <c r="AH1158" s="3"/>
      <c r="AI1158" s="3"/>
      <c r="AJ1158" s="3"/>
      <c r="AK1158" s="3"/>
      <c r="AL1158" s="3"/>
      <c r="AM1158" s="3"/>
      <c r="AN1158" s="3"/>
      <c r="AO1158" s="3"/>
      <c r="AP1158" s="3"/>
      <c r="AQ1158" s="3"/>
      <c r="AR1158" s="3"/>
      <c r="AS1158" s="3"/>
      <c r="AT1158" s="3"/>
      <c r="AU1158" s="3"/>
      <c r="AV1158" s="2" t="s">
        <v>52</v>
      </c>
      <c r="AW1158" s="2" t="s">
        <v>2564</v>
      </c>
      <c r="AX1158" s="2" t="s">
        <v>52</v>
      </c>
      <c r="AY1158" s="2" t="s">
        <v>52</v>
      </c>
      <c r="AZ1158" s="2" t="s">
        <v>52</v>
      </c>
    </row>
    <row r="1159" spans="1:52" ht="30" customHeight="1" x14ac:dyDescent="0.3">
      <c r="A1159" s="22" t="s">
        <v>1053</v>
      </c>
      <c r="B1159" s="22" t="s">
        <v>880</v>
      </c>
      <c r="C1159" s="22" t="s">
        <v>881</v>
      </c>
      <c r="D1159" s="23">
        <v>9.6000000000000002E-2</v>
      </c>
      <c r="E1159" s="25">
        <f>단가대비표!O157</f>
        <v>0</v>
      </c>
      <c r="F1159" s="28">
        <f>TRUNC(E1159*D1159,1)</f>
        <v>0</v>
      </c>
      <c r="G1159" s="25">
        <f>단가대비표!P157</f>
        <v>0</v>
      </c>
      <c r="H1159" s="28">
        <f>TRUNC(G1159*D1159,1)</f>
        <v>0</v>
      </c>
      <c r="I1159" s="25">
        <f>단가대비표!V157</f>
        <v>0</v>
      </c>
      <c r="J1159" s="28">
        <f>TRUNC(I1159*D1159,1)</f>
        <v>0</v>
      </c>
      <c r="K1159" s="25">
        <f>TRUNC(E1159+G1159+I1159,1)</f>
        <v>0</v>
      </c>
      <c r="L1159" s="28">
        <f>TRUNC(F1159+H1159+J1159,1)</f>
        <v>0</v>
      </c>
      <c r="M1159" s="22" t="s">
        <v>1120</v>
      </c>
      <c r="N1159" s="2" t="s">
        <v>1688</v>
      </c>
      <c r="O1159" s="2" t="s">
        <v>1054</v>
      </c>
      <c r="P1159" s="2" t="s">
        <v>64</v>
      </c>
      <c r="Q1159" s="2" t="s">
        <v>64</v>
      </c>
      <c r="R1159" s="2" t="s">
        <v>63</v>
      </c>
      <c r="S1159" s="3"/>
      <c r="T1159" s="3"/>
      <c r="U1159" s="3"/>
      <c r="V1159" s="3"/>
      <c r="W1159" s="3"/>
      <c r="X1159" s="3"/>
      <c r="Y1159" s="3"/>
      <c r="Z1159" s="3"/>
      <c r="AA1159" s="3"/>
      <c r="AB1159" s="3"/>
      <c r="AC1159" s="3"/>
      <c r="AD1159" s="3"/>
      <c r="AE1159" s="3"/>
      <c r="AF1159" s="3"/>
      <c r="AG1159" s="3"/>
      <c r="AH1159" s="3"/>
      <c r="AI1159" s="3"/>
      <c r="AJ1159" s="3"/>
      <c r="AK1159" s="3"/>
      <c r="AL1159" s="3"/>
      <c r="AM1159" s="3"/>
      <c r="AN1159" s="3"/>
      <c r="AO1159" s="3"/>
      <c r="AP1159" s="3"/>
      <c r="AQ1159" s="3"/>
      <c r="AR1159" s="3"/>
      <c r="AS1159" s="3"/>
      <c r="AT1159" s="3"/>
      <c r="AU1159" s="3"/>
      <c r="AV1159" s="2" t="s">
        <v>52</v>
      </c>
      <c r="AW1159" s="2" t="s">
        <v>2565</v>
      </c>
      <c r="AX1159" s="2" t="s">
        <v>52</v>
      </c>
      <c r="AY1159" s="2" t="s">
        <v>52</v>
      </c>
      <c r="AZ1159" s="2" t="s">
        <v>52</v>
      </c>
    </row>
    <row r="1160" spans="1:52" ht="30" customHeight="1" x14ac:dyDescent="0.3">
      <c r="A1160" s="22" t="s">
        <v>885</v>
      </c>
      <c r="B1160" s="22" t="s">
        <v>52</v>
      </c>
      <c r="C1160" s="22" t="s">
        <v>52</v>
      </c>
      <c r="D1160" s="23"/>
      <c r="E1160" s="25"/>
      <c r="F1160" s="28">
        <f>TRUNC(SUMIF(N1158:N1159, N1157, F1158:F1159),0)</f>
        <v>0</v>
      </c>
      <c r="G1160" s="25"/>
      <c r="H1160" s="28">
        <f>TRUNC(SUMIF(N1158:N1159, N1157, H1158:H1159),0)</f>
        <v>0</v>
      </c>
      <c r="I1160" s="25"/>
      <c r="J1160" s="28">
        <f>TRUNC(SUMIF(N1158:N1159, N1157, J1158:J1159),0)</f>
        <v>0</v>
      </c>
      <c r="K1160" s="25"/>
      <c r="L1160" s="28">
        <f>F1160+H1160+J1160</f>
        <v>0</v>
      </c>
      <c r="M1160" s="22" t="s">
        <v>52</v>
      </c>
      <c r="N1160" s="2" t="s">
        <v>92</v>
      </c>
      <c r="O1160" s="2" t="s">
        <v>92</v>
      </c>
      <c r="P1160" s="2" t="s">
        <v>52</v>
      </c>
      <c r="Q1160" s="2" t="s">
        <v>52</v>
      </c>
      <c r="R1160" s="2" t="s">
        <v>52</v>
      </c>
      <c r="S1160" s="3"/>
      <c r="T1160" s="3"/>
      <c r="U1160" s="3"/>
      <c r="V1160" s="3"/>
      <c r="W1160" s="3"/>
      <c r="X1160" s="3"/>
      <c r="Y1160" s="3"/>
      <c r="Z1160" s="3"/>
      <c r="AA1160" s="3"/>
      <c r="AB1160" s="3"/>
      <c r="AC1160" s="3"/>
      <c r="AD1160" s="3"/>
      <c r="AE1160" s="3"/>
      <c r="AF1160" s="3"/>
      <c r="AG1160" s="3"/>
      <c r="AH1160" s="3"/>
      <c r="AI1160" s="3"/>
      <c r="AJ1160" s="3"/>
      <c r="AK1160" s="3"/>
      <c r="AL1160" s="3"/>
      <c r="AM1160" s="3"/>
      <c r="AN1160" s="3"/>
      <c r="AO1160" s="3"/>
      <c r="AP1160" s="3"/>
      <c r="AQ1160" s="3"/>
      <c r="AR1160" s="3"/>
      <c r="AS1160" s="3"/>
      <c r="AT1160" s="3"/>
      <c r="AU1160" s="3"/>
      <c r="AV1160" s="2" t="s">
        <v>52</v>
      </c>
      <c r="AW1160" s="2" t="s">
        <v>52</v>
      </c>
      <c r="AX1160" s="2" t="s">
        <v>52</v>
      </c>
      <c r="AY1160" s="2" t="s">
        <v>52</v>
      </c>
      <c r="AZ1160" s="2" t="s">
        <v>52</v>
      </c>
    </row>
    <row r="1161" spans="1:52" ht="30" customHeight="1" x14ac:dyDescent="0.3">
      <c r="A1161" s="23"/>
      <c r="B1161" s="23"/>
      <c r="C1161" s="23"/>
      <c r="D1161" s="23"/>
      <c r="E1161" s="25"/>
      <c r="F1161" s="28"/>
      <c r="G1161" s="25"/>
      <c r="H1161" s="28"/>
      <c r="I1161" s="25"/>
      <c r="J1161" s="28"/>
      <c r="K1161" s="25"/>
      <c r="L1161" s="28"/>
      <c r="M1161" s="23"/>
    </row>
    <row r="1162" spans="1:52" ht="30" customHeight="1" x14ac:dyDescent="0.3">
      <c r="A1162" s="19" t="s">
        <v>2566</v>
      </c>
      <c r="B1162" s="20"/>
      <c r="C1162" s="20"/>
      <c r="D1162" s="20"/>
      <c r="E1162" s="24"/>
      <c r="F1162" s="27"/>
      <c r="G1162" s="24"/>
      <c r="H1162" s="27"/>
      <c r="I1162" s="24"/>
      <c r="J1162" s="27"/>
      <c r="K1162" s="24"/>
      <c r="L1162" s="27"/>
      <c r="M1162" s="21"/>
      <c r="N1162" s="1" t="s">
        <v>1701</v>
      </c>
    </row>
    <row r="1163" spans="1:52" ht="30" customHeight="1" x14ac:dyDescent="0.3">
      <c r="A1163" s="22" t="s">
        <v>2561</v>
      </c>
      <c r="B1163" s="22" t="s">
        <v>880</v>
      </c>
      <c r="C1163" s="22" t="s">
        <v>881</v>
      </c>
      <c r="D1163" s="23">
        <v>0.16400000000000001</v>
      </c>
      <c r="E1163" s="25">
        <f>단가대비표!O177</f>
        <v>0</v>
      </c>
      <c r="F1163" s="28">
        <f>TRUNC(E1163*D1163,1)</f>
        <v>0</v>
      </c>
      <c r="G1163" s="25">
        <f>단가대비표!P177</f>
        <v>0</v>
      </c>
      <c r="H1163" s="28">
        <f>TRUNC(G1163*D1163,1)</f>
        <v>0</v>
      </c>
      <c r="I1163" s="25">
        <f>단가대비표!V177</f>
        <v>0</v>
      </c>
      <c r="J1163" s="28">
        <f>TRUNC(I1163*D1163,1)</f>
        <v>0</v>
      </c>
      <c r="K1163" s="25">
        <f>TRUNC(E1163+G1163+I1163,1)</f>
        <v>0</v>
      </c>
      <c r="L1163" s="28">
        <f>TRUNC(F1163+H1163+J1163,1)</f>
        <v>0</v>
      </c>
      <c r="M1163" s="22" t="s">
        <v>2562</v>
      </c>
      <c r="N1163" s="2" t="s">
        <v>1701</v>
      </c>
      <c r="O1163" s="2" t="s">
        <v>2563</v>
      </c>
      <c r="P1163" s="2" t="s">
        <v>64</v>
      </c>
      <c r="Q1163" s="2" t="s">
        <v>64</v>
      </c>
      <c r="R1163" s="2" t="s">
        <v>63</v>
      </c>
      <c r="S1163" s="3"/>
      <c r="T1163" s="3"/>
      <c r="U1163" s="3"/>
      <c r="V1163" s="3"/>
      <c r="W1163" s="3"/>
      <c r="X1163" s="3"/>
      <c r="Y1163" s="3"/>
      <c r="Z1163" s="3"/>
      <c r="AA1163" s="3"/>
      <c r="AB1163" s="3"/>
      <c r="AC1163" s="3"/>
      <c r="AD1163" s="3"/>
      <c r="AE1163" s="3"/>
      <c r="AF1163" s="3"/>
      <c r="AG1163" s="3"/>
      <c r="AH1163" s="3"/>
      <c r="AI1163" s="3"/>
      <c r="AJ1163" s="3"/>
      <c r="AK1163" s="3"/>
      <c r="AL1163" s="3"/>
      <c r="AM1163" s="3"/>
      <c r="AN1163" s="3"/>
      <c r="AO1163" s="3"/>
      <c r="AP1163" s="3"/>
      <c r="AQ1163" s="3"/>
      <c r="AR1163" s="3"/>
      <c r="AS1163" s="3"/>
      <c r="AT1163" s="3"/>
      <c r="AU1163" s="3"/>
      <c r="AV1163" s="2" t="s">
        <v>52</v>
      </c>
      <c r="AW1163" s="2" t="s">
        <v>2568</v>
      </c>
      <c r="AX1163" s="2" t="s">
        <v>52</v>
      </c>
      <c r="AY1163" s="2" t="s">
        <v>52</v>
      </c>
      <c r="AZ1163" s="2" t="s">
        <v>52</v>
      </c>
    </row>
    <row r="1164" spans="1:52" ht="30" customHeight="1" x14ac:dyDescent="0.3">
      <c r="A1164" s="22" t="s">
        <v>1053</v>
      </c>
      <c r="B1164" s="22" t="s">
        <v>880</v>
      </c>
      <c r="C1164" s="22" t="s">
        <v>881</v>
      </c>
      <c r="D1164" s="23">
        <v>3.3000000000000002E-2</v>
      </c>
      <c r="E1164" s="25">
        <f>단가대비표!O157</f>
        <v>0</v>
      </c>
      <c r="F1164" s="28">
        <f>TRUNC(E1164*D1164,1)</f>
        <v>0</v>
      </c>
      <c r="G1164" s="25">
        <f>단가대비표!P157</f>
        <v>0</v>
      </c>
      <c r="H1164" s="28">
        <f>TRUNC(G1164*D1164,1)</f>
        <v>0</v>
      </c>
      <c r="I1164" s="25">
        <f>단가대비표!V157</f>
        <v>0</v>
      </c>
      <c r="J1164" s="28">
        <f>TRUNC(I1164*D1164,1)</f>
        <v>0</v>
      </c>
      <c r="K1164" s="25">
        <f>TRUNC(E1164+G1164+I1164,1)</f>
        <v>0</v>
      </c>
      <c r="L1164" s="28">
        <f>TRUNC(F1164+H1164+J1164,1)</f>
        <v>0</v>
      </c>
      <c r="M1164" s="22" t="s">
        <v>1120</v>
      </c>
      <c r="N1164" s="2" t="s">
        <v>1701</v>
      </c>
      <c r="O1164" s="2" t="s">
        <v>1054</v>
      </c>
      <c r="P1164" s="2" t="s">
        <v>64</v>
      </c>
      <c r="Q1164" s="2" t="s">
        <v>64</v>
      </c>
      <c r="R1164" s="2" t="s">
        <v>63</v>
      </c>
      <c r="S1164" s="3"/>
      <c r="T1164" s="3"/>
      <c r="U1164" s="3"/>
      <c r="V1164" s="3"/>
      <c r="W1164" s="3"/>
      <c r="X1164" s="3"/>
      <c r="Y1164" s="3"/>
      <c r="Z1164" s="3"/>
      <c r="AA1164" s="3"/>
      <c r="AB1164" s="3"/>
      <c r="AC1164" s="3"/>
      <c r="AD1164" s="3"/>
      <c r="AE1164" s="3"/>
      <c r="AF1164" s="3"/>
      <c r="AG1164" s="3"/>
      <c r="AH1164" s="3"/>
      <c r="AI1164" s="3"/>
      <c r="AJ1164" s="3"/>
      <c r="AK1164" s="3"/>
      <c r="AL1164" s="3"/>
      <c r="AM1164" s="3"/>
      <c r="AN1164" s="3"/>
      <c r="AO1164" s="3"/>
      <c r="AP1164" s="3"/>
      <c r="AQ1164" s="3"/>
      <c r="AR1164" s="3"/>
      <c r="AS1164" s="3"/>
      <c r="AT1164" s="3"/>
      <c r="AU1164" s="3"/>
      <c r="AV1164" s="2" t="s">
        <v>52</v>
      </c>
      <c r="AW1164" s="2" t="s">
        <v>2569</v>
      </c>
      <c r="AX1164" s="2" t="s">
        <v>52</v>
      </c>
      <c r="AY1164" s="2" t="s">
        <v>52</v>
      </c>
      <c r="AZ1164" s="2" t="s">
        <v>52</v>
      </c>
    </row>
    <row r="1165" spans="1:52" ht="30" customHeight="1" x14ac:dyDescent="0.3">
      <c r="A1165" s="22" t="s">
        <v>885</v>
      </c>
      <c r="B1165" s="22" t="s">
        <v>52</v>
      </c>
      <c r="C1165" s="22" t="s">
        <v>52</v>
      </c>
      <c r="D1165" s="23"/>
      <c r="E1165" s="25"/>
      <c r="F1165" s="28">
        <f>TRUNC(SUMIF(N1163:N1164, N1162, F1163:F1164),0)</f>
        <v>0</v>
      </c>
      <c r="G1165" s="25"/>
      <c r="H1165" s="28">
        <f>TRUNC(SUMIF(N1163:N1164, N1162, H1163:H1164),0)</f>
        <v>0</v>
      </c>
      <c r="I1165" s="25"/>
      <c r="J1165" s="28">
        <f>TRUNC(SUMIF(N1163:N1164, N1162, J1163:J1164),0)</f>
        <v>0</v>
      </c>
      <c r="K1165" s="25"/>
      <c r="L1165" s="28">
        <f>F1165+H1165+J1165</f>
        <v>0</v>
      </c>
      <c r="M1165" s="22" t="s">
        <v>52</v>
      </c>
      <c r="N1165" s="2" t="s">
        <v>92</v>
      </c>
      <c r="O1165" s="2" t="s">
        <v>92</v>
      </c>
      <c r="P1165" s="2" t="s">
        <v>52</v>
      </c>
      <c r="Q1165" s="2" t="s">
        <v>52</v>
      </c>
      <c r="R1165" s="2" t="s">
        <v>52</v>
      </c>
      <c r="S1165" s="3"/>
      <c r="T1165" s="3"/>
      <c r="U1165" s="3"/>
      <c r="V1165" s="3"/>
      <c r="W1165" s="3"/>
      <c r="X1165" s="3"/>
      <c r="Y1165" s="3"/>
      <c r="Z1165" s="3"/>
      <c r="AA1165" s="3"/>
      <c r="AB1165" s="3"/>
      <c r="AC1165" s="3"/>
      <c r="AD1165" s="3"/>
      <c r="AE1165" s="3"/>
      <c r="AF1165" s="3"/>
      <c r="AG1165" s="3"/>
      <c r="AH1165" s="3"/>
      <c r="AI1165" s="3"/>
      <c r="AJ1165" s="3"/>
      <c r="AK1165" s="3"/>
      <c r="AL1165" s="3"/>
      <c r="AM1165" s="3"/>
      <c r="AN1165" s="3"/>
      <c r="AO1165" s="3"/>
      <c r="AP1165" s="3"/>
      <c r="AQ1165" s="3"/>
      <c r="AR1165" s="3"/>
      <c r="AS1165" s="3"/>
      <c r="AT1165" s="3"/>
      <c r="AU1165" s="3"/>
      <c r="AV1165" s="2" t="s">
        <v>52</v>
      </c>
      <c r="AW1165" s="2" t="s">
        <v>52</v>
      </c>
      <c r="AX1165" s="2" t="s">
        <v>52</v>
      </c>
      <c r="AY1165" s="2" t="s">
        <v>52</v>
      </c>
      <c r="AZ1165" s="2" t="s">
        <v>52</v>
      </c>
    </row>
    <row r="1166" spans="1:52" ht="30" customHeight="1" x14ac:dyDescent="0.3">
      <c r="A1166" s="23"/>
      <c r="B1166" s="23"/>
      <c r="C1166" s="23"/>
      <c r="D1166" s="23"/>
      <c r="E1166" s="25"/>
      <c r="F1166" s="28"/>
      <c r="G1166" s="25"/>
      <c r="H1166" s="28"/>
      <c r="I1166" s="25"/>
      <c r="J1166" s="28"/>
      <c r="K1166" s="25"/>
      <c r="L1166" s="28"/>
      <c r="M1166" s="23"/>
    </row>
    <row r="1167" spans="1:52" ht="30" customHeight="1" x14ac:dyDescent="0.3">
      <c r="A1167" s="19" t="s">
        <v>2570</v>
      </c>
      <c r="B1167" s="20"/>
      <c r="C1167" s="20"/>
      <c r="D1167" s="20"/>
      <c r="E1167" s="24"/>
      <c r="F1167" s="27"/>
      <c r="G1167" s="24"/>
      <c r="H1167" s="27"/>
      <c r="I1167" s="24"/>
      <c r="J1167" s="27"/>
      <c r="K1167" s="24"/>
      <c r="L1167" s="27"/>
      <c r="M1167" s="21"/>
      <c r="N1167" s="1" t="s">
        <v>1740</v>
      </c>
    </row>
    <row r="1168" spans="1:52" ht="30" customHeight="1" x14ac:dyDescent="0.3">
      <c r="A1168" s="22" t="s">
        <v>2361</v>
      </c>
      <c r="B1168" s="22" t="s">
        <v>2571</v>
      </c>
      <c r="C1168" s="22" t="s">
        <v>748</v>
      </c>
      <c r="D1168" s="23">
        <v>77.715000000000003</v>
      </c>
      <c r="E1168" s="25">
        <f>단가대비표!O51</f>
        <v>0</v>
      </c>
      <c r="F1168" s="28">
        <f>TRUNC(E1168*D1168,1)</f>
        <v>0</v>
      </c>
      <c r="G1168" s="25">
        <f>단가대비표!P51</f>
        <v>0</v>
      </c>
      <c r="H1168" s="28">
        <f>TRUNC(G1168*D1168,1)</f>
        <v>0</v>
      </c>
      <c r="I1168" s="25">
        <f>단가대비표!V51</f>
        <v>0</v>
      </c>
      <c r="J1168" s="28">
        <f>TRUNC(I1168*D1168,1)</f>
        <v>0</v>
      </c>
      <c r="K1168" s="25">
        <f t="shared" ref="K1168:L1172" si="178">TRUNC(E1168+G1168+I1168,1)</f>
        <v>0</v>
      </c>
      <c r="L1168" s="28">
        <f t="shared" si="178"/>
        <v>0</v>
      </c>
      <c r="M1168" s="22" t="s">
        <v>2572</v>
      </c>
      <c r="N1168" s="2" t="s">
        <v>1740</v>
      </c>
      <c r="O1168" s="2" t="s">
        <v>2573</v>
      </c>
      <c r="P1168" s="2" t="s">
        <v>64</v>
      </c>
      <c r="Q1168" s="2" t="s">
        <v>64</v>
      </c>
      <c r="R1168" s="2" t="s">
        <v>63</v>
      </c>
      <c r="S1168" s="3"/>
      <c r="T1168" s="3"/>
      <c r="U1168" s="3"/>
      <c r="V1168" s="3"/>
      <c r="W1168" s="3"/>
      <c r="X1168" s="3"/>
      <c r="Y1168" s="3"/>
      <c r="Z1168" s="3"/>
      <c r="AA1168" s="3"/>
      <c r="AB1168" s="3"/>
      <c r="AC1168" s="3"/>
      <c r="AD1168" s="3"/>
      <c r="AE1168" s="3"/>
      <c r="AF1168" s="3"/>
      <c r="AG1168" s="3"/>
      <c r="AH1168" s="3"/>
      <c r="AI1168" s="3"/>
      <c r="AJ1168" s="3"/>
      <c r="AK1168" s="3"/>
      <c r="AL1168" s="3"/>
      <c r="AM1168" s="3"/>
      <c r="AN1168" s="3"/>
      <c r="AO1168" s="3"/>
      <c r="AP1168" s="3"/>
      <c r="AQ1168" s="3"/>
      <c r="AR1168" s="3"/>
      <c r="AS1168" s="3"/>
      <c r="AT1168" s="3"/>
      <c r="AU1168" s="3"/>
      <c r="AV1168" s="2" t="s">
        <v>52</v>
      </c>
      <c r="AW1168" s="2" t="s">
        <v>2574</v>
      </c>
      <c r="AX1168" s="2" t="s">
        <v>52</v>
      </c>
      <c r="AY1168" s="2" t="s">
        <v>52</v>
      </c>
      <c r="AZ1168" s="2" t="s">
        <v>52</v>
      </c>
    </row>
    <row r="1169" spans="1:52" ht="30" customHeight="1" x14ac:dyDescent="0.3">
      <c r="A1169" s="22" t="s">
        <v>1366</v>
      </c>
      <c r="B1169" s="22" t="s">
        <v>1367</v>
      </c>
      <c r="C1169" s="22" t="s">
        <v>748</v>
      </c>
      <c r="D1169" s="23">
        <v>70.650000000000006</v>
      </c>
      <c r="E1169" s="25">
        <f>일위대가목록!E67</f>
        <v>0</v>
      </c>
      <c r="F1169" s="28">
        <f>TRUNC(E1169*D1169,1)</f>
        <v>0</v>
      </c>
      <c r="G1169" s="25">
        <f>일위대가목록!F67</f>
        <v>0</v>
      </c>
      <c r="H1169" s="28">
        <f>TRUNC(G1169*D1169,1)</f>
        <v>0</v>
      </c>
      <c r="I1169" s="25">
        <f>일위대가목록!G67</f>
        <v>0</v>
      </c>
      <c r="J1169" s="28">
        <f>TRUNC(I1169*D1169,1)</f>
        <v>0</v>
      </c>
      <c r="K1169" s="25">
        <f t="shared" si="178"/>
        <v>0</v>
      </c>
      <c r="L1169" s="28">
        <f t="shared" si="178"/>
        <v>0</v>
      </c>
      <c r="M1169" s="22" t="s">
        <v>1368</v>
      </c>
      <c r="N1169" s="2" t="s">
        <v>1740</v>
      </c>
      <c r="O1169" s="2" t="s">
        <v>1369</v>
      </c>
      <c r="P1169" s="2" t="s">
        <v>63</v>
      </c>
      <c r="Q1169" s="2" t="s">
        <v>64</v>
      </c>
      <c r="R1169" s="2" t="s">
        <v>64</v>
      </c>
      <c r="S1169" s="3"/>
      <c r="T1169" s="3"/>
      <c r="U1169" s="3"/>
      <c r="V1169" s="3"/>
      <c r="W1169" s="3"/>
      <c r="X1169" s="3"/>
      <c r="Y1169" s="3"/>
      <c r="Z1169" s="3"/>
      <c r="AA1169" s="3"/>
      <c r="AB1169" s="3"/>
      <c r="AC1169" s="3"/>
      <c r="AD1169" s="3"/>
      <c r="AE1169" s="3"/>
      <c r="AF1169" s="3"/>
      <c r="AG1169" s="3"/>
      <c r="AH1169" s="3"/>
      <c r="AI1169" s="3"/>
      <c r="AJ1169" s="3"/>
      <c r="AK1169" s="3"/>
      <c r="AL1169" s="3"/>
      <c r="AM1169" s="3"/>
      <c r="AN1169" s="3"/>
      <c r="AO1169" s="3"/>
      <c r="AP1169" s="3"/>
      <c r="AQ1169" s="3"/>
      <c r="AR1169" s="3"/>
      <c r="AS1169" s="3"/>
      <c r="AT1169" s="3"/>
      <c r="AU1169" s="3"/>
      <c r="AV1169" s="2" t="s">
        <v>52</v>
      </c>
      <c r="AW1169" s="2" t="s">
        <v>2575</v>
      </c>
      <c r="AX1169" s="2" t="s">
        <v>52</v>
      </c>
      <c r="AY1169" s="2" t="s">
        <v>52</v>
      </c>
      <c r="AZ1169" s="2" t="s">
        <v>52</v>
      </c>
    </row>
    <row r="1170" spans="1:52" ht="30" customHeight="1" x14ac:dyDescent="0.3">
      <c r="A1170" s="22" t="s">
        <v>755</v>
      </c>
      <c r="B1170" s="22" t="s">
        <v>747</v>
      </c>
      <c r="C1170" s="22" t="s">
        <v>748</v>
      </c>
      <c r="D1170" s="23">
        <v>-6.3585000000000003</v>
      </c>
      <c r="E1170" s="25">
        <f>단가대비표!O28</f>
        <v>0</v>
      </c>
      <c r="F1170" s="28">
        <f>TRUNC(E1170*D1170,1)</f>
        <v>0</v>
      </c>
      <c r="G1170" s="25">
        <f>단가대비표!P28</f>
        <v>0</v>
      </c>
      <c r="H1170" s="28">
        <f>TRUNC(G1170*D1170,1)</f>
        <v>0</v>
      </c>
      <c r="I1170" s="25">
        <f>단가대비표!V28</f>
        <v>0</v>
      </c>
      <c r="J1170" s="28">
        <f>TRUNC(I1170*D1170,1)</f>
        <v>0</v>
      </c>
      <c r="K1170" s="25">
        <f t="shared" si="178"/>
        <v>0</v>
      </c>
      <c r="L1170" s="28">
        <f t="shared" si="178"/>
        <v>0</v>
      </c>
      <c r="M1170" s="22" t="s">
        <v>756</v>
      </c>
      <c r="N1170" s="2" t="s">
        <v>1740</v>
      </c>
      <c r="O1170" s="2" t="s">
        <v>757</v>
      </c>
      <c r="P1170" s="2" t="s">
        <v>64</v>
      </c>
      <c r="Q1170" s="2" t="s">
        <v>64</v>
      </c>
      <c r="R1170" s="2" t="s">
        <v>63</v>
      </c>
      <c r="S1170" s="3"/>
      <c r="T1170" s="3"/>
      <c r="U1170" s="3"/>
      <c r="V1170" s="3"/>
      <c r="W1170" s="3"/>
      <c r="X1170" s="3"/>
      <c r="Y1170" s="3"/>
      <c r="Z1170" s="3"/>
      <c r="AA1170" s="3"/>
      <c r="AB1170" s="3"/>
      <c r="AC1170" s="3"/>
      <c r="AD1170" s="3"/>
      <c r="AE1170" s="3"/>
      <c r="AF1170" s="3"/>
      <c r="AG1170" s="3"/>
      <c r="AH1170" s="3"/>
      <c r="AI1170" s="3"/>
      <c r="AJ1170" s="3"/>
      <c r="AK1170" s="3"/>
      <c r="AL1170" s="3"/>
      <c r="AM1170" s="3"/>
      <c r="AN1170" s="3"/>
      <c r="AO1170" s="3"/>
      <c r="AP1170" s="3"/>
      <c r="AQ1170" s="3"/>
      <c r="AR1170" s="3"/>
      <c r="AS1170" s="3"/>
      <c r="AT1170" s="3"/>
      <c r="AU1170" s="3"/>
      <c r="AV1170" s="2" t="s">
        <v>52</v>
      </c>
      <c r="AW1170" s="2" t="s">
        <v>2576</v>
      </c>
      <c r="AX1170" s="2" t="s">
        <v>52</v>
      </c>
      <c r="AY1170" s="2" t="s">
        <v>52</v>
      </c>
      <c r="AZ1170" s="2" t="s">
        <v>52</v>
      </c>
    </row>
    <row r="1171" spans="1:52" ht="30" customHeight="1" x14ac:dyDescent="0.3">
      <c r="A1171" s="22" t="s">
        <v>1643</v>
      </c>
      <c r="B1171" s="22" t="s">
        <v>1372</v>
      </c>
      <c r="C1171" s="22" t="s">
        <v>82</v>
      </c>
      <c r="D1171" s="23">
        <v>2</v>
      </c>
      <c r="E1171" s="25">
        <f>일위대가목록!E118</f>
        <v>0</v>
      </c>
      <c r="F1171" s="28">
        <f>TRUNC(E1171*D1171,1)</f>
        <v>0</v>
      </c>
      <c r="G1171" s="25">
        <f>일위대가목록!F118</f>
        <v>0</v>
      </c>
      <c r="H1171" s="28">
        <f>TRUNC(G1171*D1171,1)</f>
        <v>0</v>
      </c>
      <c r="I1171" s="25">
        <f>일위대가목록!G118</f>
        <v>0</v>
      </c>
      <c r="J1171" s="28">
        <f>TRUNC(I1171*D1171,1)</f>
        <v>0</v>
      </c>
      <c r="K1171" s="25">
        <f t="shared" si="178"/>
        <v>0</v>
      </c>
      <c r="L1171" s="28">
        <f t="shared" si="178"/>
        <v>0</v>
      </c>
      <c r="M1171" s="22" t="s">
        <v>1644</v>
      </c>
      <c r="N1171" s="2" t="s">
        <v>1740</v>
      </c>
      <c r="O1171" s="2" t="s">
        <v>1645</v>
      </c>
      <c r="P1171" s="2" t="s">
        <v>63</v>
      </c>
      <c r="Q1171" s="2" t="s">
        <v>64</v>
      </c>
      <c r="R1171" s="2" t="s">
        <v>64</v>
      </c>
      <c r="S1171" s="3"/>
      <c r="T1171" s="3"/>
      <c r="U1171" s="3"/>
      <c r="V1171" s="3"/>
      <c r="W1171" s="3"/>
      <c r="X1171" s="3"/>
      <c r="Y1171" s="3"/>
      <c r="Z1171" s="3"/>
      <c r="AA1171" s="3"/>
      <c r="AB1171" s="3"/>
      <c r="AC1171" s="3"/>
      <c r="AD1171" s="3"/>
      <c r="AE1171" s="3"/>
      <c r="AF1171" s="3"/>
      <c r="AG1171" s="3"/>
      <c r="AH1171" s="3"/>
      <c r="AI1171" s="3"/>
      <c r="AJ1171" s="3"/>
      <c r="AK1171" s="3"/>
      <c r="AL1171" s="3"/>
      <c r="AM1171" s="3"/>
      <c r="AN1171" s="3"/>
      <c r="AO1171" s="3"/>
      <c r="AP1171" s="3"/>
      <c r="AQ1171" s="3"/>
      <c r="AR1171" s="3"/>
      <c r="AS1171" s="3"/>
      <c r="AT1171" s="3"/>
      <c r="AU1171" s="3"/>
      <c r="AV1171" s="2" t="s">
        <v>52</v>
      </c>
      <c r="AW1171" s="2" t="s">
        <v>2577</v>
      </c>
      <c r="AX1171" s="2" t="s">
        <v>52</v>
      </c>
      <c r="AY1171" s="2" t="s">
        <v>52</v>
      </c>
      <c r="AZ1171" s="2" t="s">
        <v>52</v>
      </c>
    </row>
    <row r="1172" spans="1:52" ht="30" customHeight="1" x14ac:dyDescent="0.3">
      <c r="A1172" s="22" t="s">
        <v>1647</v>
      </c>
      <c r="B1172" s="22" t="s">
        <v>1648</v>
      </c>
      <c r="C1172" s="22" t="s">
        <v>82</v>
      </c>
      <c r="D1172" s="23">
        <v>1</v>
      </c>
      <c r="E1172" s="25">
        <f>일위대가목록!E131</f>
        <v>0</v>
      </c>
      <c r="F1172" s="28">
        <f>TRUNC(E1172*D1172,1)</f>
        <v>0</v>
      </c>
      <c r="G1172" s="25">
        <f>일위대가목록!F131</f>
        <v>0</v>
      </c>
      <c r="H1172" s="28">
        <f>TRUNC(G1172*D1172,1)</f>
        <v>0</v>
      </c>
      <c r="I1172" s="25">
        <f>일위대가목록!G131</f>
        <v>0</v>
      </c>
      <c r="J1172" s="28">
        <f>TRUNC(I1172*D1172,1)</f>
        <v>0</v>
      </c>
      <c r="K1172" s="25">
        <f t="shared" si="178"/>
        <v>0</v>
      </c>
      <c r="L1172" s="28">
        <f t="shared" si="178"/>
        <v>0</v>
      </c>
      <c r="M1172" s="22" t="s">
        <v>1649</v>
      </c>
      <c r="N1172" s="2" t="s">
        <v>1740</v>
      </c>
      <c r="O1172" s="2" t="s">
        <v>1650</v>
      </c>
      <c r="P1172" s="2" t="s">
        <v>63</v>
      </c>
      <c r="Q1172" s="2" t="s">
        <v>64</v>
      </c>
      <c r="R1172" s="2" t="s">
        <v>64</v>
      </c>
      <c r="S1172" s="3"/>
      <c r="T1172" s="3"/>
      <c r="U1172" s="3"/>
      <c r="V1172" s="3"/>
      <c r="W1172" s="3"/>
      <c r="X1172" s="3"/>
      <c r="Y1172" s="3"/>
      <c r="Z1172" s="3"/>
      <c r="AA1172" s="3"/>
      <c r="AB1172" s="3"/>
      <c r="AC1172" s="3"/>
      <c r="AD1172" s="3"/>
      <c r="AE1172" s="3"/>
      <c r="AF1172" s="3"/>
      <c r="AG1172" s="3"/>
      <c r="AH1172" s="3"/>
      <c r="AI1172" s="3"/>
      <c r="AJ1172" s="3"/>
      <c r="AK1172" s="3"/>
      <c r="AL1172" s="3"/>
      <c r="AM1172" s="3"/>
      <c r="AN1172" s="3"/>
      <c r="AO1172" s="3"/>
      <c r="AP1172" s="3"/>
      <c r="AQ1172" s="3"/>
      <c r="AR1172" s="3"/>
      <c r="AS1172" s="3"/>
      <c r="AT1172" s="3"/>
      <c r="AU1172" s="3"/>
      <c r="AV1172" s="2" t="s">
        <v>52</v>
      </c>
      <c r="AW1172" s="2" t="s">
        <v>2578</v>
      </c>
      <c r="AX1172" s="2" t="s">
        <v>52</v>
      </c>
      <c r="AY1172" s="2" t="s">
        <v>52</v>
      </c>
      <c r="AZ1172" s="2" t="s">
        <v>52</v>
      </c>
    </row>
    <row r="1173" spans="1:52" ht="30" customHeight="1" x14ac:dyDescent="0.3">
      <c r="A1173" s="22" t="s">
        <v>885</v>
      </c>
      <c r="B1173" s="22" t="s">
        <v>52</v>
      </c>
      <c r="C1173" s="22" t="s">
        <v>52</v>
      </c>
      <c r="D1173" s="23"/>
      <c r="E1173" s="25"/>
      <c r="F1173" s="28">
        <f>TRUNC(SUMIF(N1168:N1172, N1167, F1168:F1172),0)</f>
        <v>0</v>
      </c>
      <c r="G1173" s="25"/>
      <c r="H1173" s="28">
        <f>TRUNC(SUMIF(N1168:N1172, N1167, H1168:H1172),0)</f>
        <v>0</v>
      </c>
      <c r="I1173" s="25"/>
      <c r="J1173" s="28">
        <f>TRUNC(SUMIF(N1168:N1172, N1167, J1168:J1172),0)</f>
        <v>0</v>
      </c>
      <c r="K1173" s="25"/>
      <c r="L1173" s="28">
        <f>F1173+H1173+J1173</f>
        <v>0</v>
      </c>
      <c r="M1173" s="22" t="s">
        <v>52</v>
      </c>
      <c r="N1173" s="2" t="s">
        <v>92</v>
      </c>
      <c r="O1173" s="2" t="s">
        <v>92</v>
      </c>
      <c r="P1173" s="2" t="s">
        <v>52</v>
      </c>
      <c r="Q1173" s="2" t="s">
        <v>52</v>
      </c>
      <c r="R1173" s="2" t="s">
        <v>52</v>
      </c>
      <c r="S1173" s="3"/>
      <c r="T1173" s="3"/>
      <c r="U1173" s="3"/>
      <c r="V1173" s="3"/>
      <c r="W1173" s="3"/>
      <c r="X1173" s="3"/>
      <c r="Y1173" s="3"/>
      <c r="Z1173" s="3"/>
      <c r="AA1173" s="3"/>
      <c r="AB1173" s="3"/>
      <c r="AC1173" s="3"/>
      <c r="AD1173" s="3"/>
      <c r="AE1173" s="3"/>
      <c r="AF1173" s="3"/>
      <c r="AG1173" s="3"/>
      <c r="AH1173" s="3"/>
      <c r="AI1173" s="3"/>
      <c r="AJ1173" s="3"/>
      <c r="AK1173" s="3"/>
      <c r="AL1173" s="3"/>
      <c r="AM1173" s="3"/>
      <c r="AN1173" s="3"/>
      <c r="AO1173" s="3"/>
      <c r="AP1173" s="3"/>
      <c r="AQ1173" s="3"/>
      <c r="AR1173" s="3"/>
      <c r="AS1173" s="3"/>
      <c r="AT1173" s="3"/>
      <c r="AU1173" s="3"/>
      <c r="AV1173" s="2" t="s">
        <v>52</v>
      </c>
      <c r="AW1173" s="2" t="s">
        <v>52</v>
      </c>
      <c r="AX1173" s="2" t="s">
        <v>52</v>
      </c>
      <c r="AY1173" s="2" t="s">
        <v>52</v>
      </c>
      <c r="AZ1173" s="2" t="s">
        <v>52</v>
      </c>
    </row>
    <row r="1174" spans="1:52" ht="30" customHeight="1" x14ac:dyDescent="0.3">
      <c r="A1174" s="23"/>
      <c r="B1174" s="23"/>
      <c r="C1174" s="23"/>
      <c r="D1174" s="23"/>
      <c r="E1174" s="25"/>
      <c r="F1174" s="28"/>
      <c r="G1174" s="25"/>
      <c r="H1174" s="28"/>
      <c r="I1174" s="25"/>
      <c r="J1174" s="28"/>
      <c r="K1174" s="25"/>
      <c r="L1174" s="28"/>
      <c r="M1174" s="23"/>
    </row>
    <row r="1175" spans="1:52" ht="30" customHeight="1" x14ac:dyDescent="0.3">
      <c r="A1175" s="19" t="s">
        <v>2579</v>
      </c>
      <c r="B1175" s="20"/>
      <c r="C1175" s="20"/>
      <c r="D1175" s="20"/>
      <c r="E1175" s="24"/>
      <c r="F1175" s="27"/>
      <c r="G1175" s="24"/>
      <c r="H1175" s="27"/>
      <c r="I1175" s="24"/>
      <c r="J1175" s="27"/>
      <c r="K1175" s="24"/>
      <c r="L1175" s="27"/>
      <c r="M1175" s="21"/>
      <c r="N1175" s="1" t="s">
        <v>1744</v>
      </c>
    </row>
    <row r="1176" spans="1:52" ht="30" customHeight="1" x14ac:dyDescent="0.3">
      <c r="A1176" s="22" t="s">
        <v>2361</v>
      </c>
      <c r="B1176" s="22" t="s">
        <v>2580</v>
      </c>
      <c r="C1176" s="22" t="s">
        <v>748</v>
      </c>
      <c r="D1176" s="23">
        <v>38.857500000000002</v>
      </c>
      <c r="E1176" s="25">
        <f>단가대비표!O46</f>
        <v>0</v>
      </c>
      <c r="F1176" s="28">
        <f>TRUNC(E1176*D1176,1)</f>
        <v>0</v>
      </c>
      <c r="G1176" s="25">
        <f>단가대비표!P46</f>
        <v>0</v>
      </c>
      <c r="H1176" s="28">
        <f>TRUNC(G1176*D1176,1)</f>
        <v>0</v>
      </c>
      <c r="I1176" s="25">
        <f>단가대비표!V46</f>
        <v>0</v>
      </c>
      <c r="J1176" s="28">
        <f>TRUNC(I1176*D1176,1)</f>
        <v>0</v>
      </c>
      <c r="K1176" s="25">
        <f t="shared" ref="K1176:L1180" si="179">TRUNC(E1176+G1176+I1176,1)</f>
        <v>0</v>
      </c>
      <c r="L1176" s="28">
        <f t="shared" si="179"/>
        <v>0</v>
      </c>
      <c r="M1176" s="22" t="s">
        <v>2581</v>
      </c>
      <c r="N1176" s="2" t="s">
        <v>1744</v>
      </c>
      <c r="O1176" s="2" t="s">
        <v>2582</v>
      </c>
      <c r="P1176" s="2" t="s">
        <v>64</v>
      </c>
      <c r="Q1176" s="2" t="s">
        <v>64</v>
      </c>
      <c r="R1176" s="2" t="s">
        <v>63</v>
      </c>
      <c r="S1176" s="3"/>
      <c r="T1176" s="3"/>
      <c r="U1176" s="3"/>
      <c r="V1176" s="3"/>
      <c r="W1176" s="3"/>
      <c r="X1176" s="3"/>
      <c r="Y1176" s="3"/>
      <c r="Z1176" s="3"/>
      <c r="AA1176" s="3"/>
      <c r="AB1176" s="3"/>
      <c r="AC1176" s="3"/>
      <c r="AD1176" s="3"/>
      <c r="AE1176" s="3"/>
      <c r="AF1176" s="3"/>
      <c r="AG1176" s="3"/>
      <c r="AH1176" s="3"/>
      <c r="AI1176" s="3"/>
      <c r="AJ1176" s="3"/>
      <c r="AK1176" s="3"/>
      <c r="AL1176" s="3"/>
      <c r="AM1176" s="3"/>
      <c r="AN1176" s="3"/>
      <c r="AO1176" s="3"/>
      <c r="AP1176" s="3"/>
      <c r="AQ1176" s="3"/>
      <c r="AR1176" s="3"/>
      <c r="AS1176" s="3"/>
      <c r="AT1176" s="3"/>
      <c r="AU1176" s="3"/>
      <c r="AV1176" s="2" t="s">
        <v>52</v>
      </c>
      <c r="AW1176" s="2" t="s">
        <v>2583</v>
      </c>
      <c r="AX1176" s="2" t="s">
        <v>52</v>
      </c>
      <c r="AY1176" s="2" t="s">
        <v>52</v>
      </c>
      <c r="AZ1176" s="2" t="s">
        <v>52</v>
      </c>
    </row>
    <row r="1177" spans="1:52" ht="30" customHeight="1" x14ac:dyDescent="0.3">
      <c r="A1177" s="22" t="s">
        <v>1366</v>
      </c>
      <c r="B1177" s="22" t="s">
        <v>1367</v>
      </c>
      <c r="C1177" s="22" t="s">
        <v>748</v>
      </c>
      <c r="D1177" s="23">
        <v>35.325000000000003</v>
      </c>
      <c r="E1177" s="25">
        <f>일위대가목록!E67</f>
        <v>0</v>
      </c>
      <c r="F1177" s="28">
        <f>TRUNC(E1177*D1177,1)</f>
        <v>0</v>
      </c>
      <c r="G1177" s="25">
        <f>일위대가목록!F67</f>
        <v>0</v>
      </c>
      <c r="H1177" s="28">
        <f>TRUNC(G1177*D1177,1)</f>
        <v>0</v>
      </c>
      <c r="I1177" s="25">
        <f>일위대가목록!G67</f>
        <v>0</v>
      </c>
      <c r="J1177" s="28">
        <f>TRUNC(I1177*D1177,1)</f>
        <v>0</v>
      </c>
      <c r="K1177" s="25">
        <f t="shared" si="179"/>
        <v>0</v>
      </c>
      <c r="L1177" s="28">
        <f t="shared" si="179"/>
        <v>0</v>
      </c>
      <c r="M1177" s="22" t="s">
        <v>1368</v>
      </c>
      <c r="N1177" s="2" t="s">
        <v>1744</v>
      </c>
      <c r="O1177" s="2" t="s">
        <v>1369</v>
      </c>
      <c r="P1177" s="2" t="s">
        <v>63</v>
      </c>
      <c r="Q1177" s="2" t="s">
        <v>64</v>
      </c>
      <c r="R1177" s="2" t="s">
        <v>64</v>
      </c>
      <c r="S1177" s="3"/>
      <c r="T1177" s="3"/>
      <c r="U1177" s="3"/>
      <c r="V1177" s="3"/>
      <c r="W1177" s="3"/>
      <c r="X1177" s="3"/>
      <c r="Y1177" s="3"/>
      <c r="Z1177" s="3"/>
      <c r="AA1177" s="3"/>
      <c r="AB1177" s="3"/>
      <c r="AC1177" s="3"/>
      <c r="AD1177" s="3"/>
      <c r="AE1177" s="3"/>
      <c r="AF1177" s="3"/>
      <c r="AG1177" s="3"/>
      <c r="AH1177" s="3"/>
      <c r="AI1177" s="3"/>
      <c r="AJ1177" s="3"/>
      <c r="AK1177" s="3"/>
      <c r="AL1177" s="3"/>
      <c r="AM1177" s="3"/>
      <c r="AN1177" s="3"/>
      <c r="AO1177" s="3"/>
      <c r="AP1177" s="3"/>
      <c r="AQ1177" s="3"/>
      <c r="AR1177" s="3"/>
      <c r="AS1177" s="3"/>
      <c r="AT1177" s="3"/>
      <c r="AU1177" s="3"/>
      <c r="AV1177" s="2" t="s">
        <v>52</v>
      </c>
      <c r="AW1177" s="2" t="s">
        <v>2584</v>
      </c>
      <c r="AX1177" s="2" t="s">
        <v>52</v>
      </c>
      <c r="AY1177" s="2" t="s">
        <v>52</v>
      </c>
      <c r="AZ1177" s="2" t="s">
        <v>52</v>
      </c>
    </row>
    <row r="1178" spans="1:52" ht="30" customHeight="1" x14ac:dyDescent="0.3">
      <c r="A1178" s="22" t="s">
        <v>755</v>
      </c>
      <c r="B1178" s="22" t="s">
        <v>747</v>
      </c>
      <c r="C1178" s="22" t="s">
        <v>748</v>
      </c>
      <c r="D1178" s="23">
        <v>-3.1789999999999998</v>
      </c>
      <c r="E1178" s="25">
        <f>단가대비표!O28</f>
        <v>0</v>
      </c>
      <c r="F1178" s="28">
        <f>TRUNC(E1178*D1178,1)</f>
        <v>0</v>
      </c>
      <c r="G1178" s="25">
        <f>단가대비표!P28</f>
        <v>0</v>
      </c>
      <c r="H1178" s="28">
        <f>TRUNC(G1178*D1178,1)</f>
        <v>0</v>
      </c>
      <c r="I1178" s="25">
        <f>단가대비표!V28</f>
        <v>0</v>
      </c>
      <c r="J1178" s="28">
        <f>TRUNC(I1178*D1178,1)</f>
        <v>0</v>
      </c>
      <c r="K1178" s="25">
        <f t="shared" si="179"/>
        <v>0</v>
      </c>
      <c r="L1178" s="28">
        <f t="shared" si="179"/>
        <v>0</v>
      </c>
      <c r="M1178" s="22" t="s">
        <v>756</v>
      </c>
      <c r="N1178" s="2" t="s">
        <v>1744</v>
      </c>
      <c r="O1178" s="2" t="s">
        <v>757</v>
      </c>
      <c r="P1178" s="2" t="s">
        <v>64</v>
      </c>
      <c r="Q1178" s="2" t="s">
        <v>64</v>
      </c>
      <c r="R1178" s="2" t="s">
        <v>63</v>
      </c>
      <c r="S1178" s="3"/>
      <c r="T1178" s="3"/>
      <c r="U1178" s="3"/>
      <c r="V1178" s="3"/>
      <c r="W1178" s="3"/>
      <c r="X1178" s="3"/>
      <c r="Y1178" s="3"/>
      <c r="Z1178" s="3"/>
      <c r="AA1178" s="3"/>
      <c r="AB1178" s="3"/>
      <c r="AC1178" s="3"/>
      <c r="AD1178" s="3"/>
      <c r="AE1178" s="3"/>
      <c r="AF1178" s="3"/>
      <c r="AG1178" s="3"/>
      <c r="AH1178" s="3"/>
      <c r="AI1178" s="3"/>
      <c r="AJ1178" s="3"/>
      <c r="AK1178" s="3"/>
      <c r="AL1178" s="3"/>
      <c r="AM1178" s="3"/>
      <c r="AN1178" s="3"/>
      <c r="AO1178" s="3"/>
      <c r="AP1178" s="3"/>
      <c r="AQ1178" s="3"/>
      <c r="AR1178" s="3"/>
      <c r="AS1178" s="3"/>
      <c r="AT1178" s="3"/>
      <c r="AU1178" s="3"/>
      <c r="AV1178" s="2" t="s">
        <v>52</v>
      </c>
      <c r="AW1178" s="2" t="s">
        <v>2585</v>
      </c>
      <c r="AX1178" s="2" t="s">
        <v>52</v>
      </c>
      <c r="AY1178" s="2" t="s">
        <v>52</v>
      </c>
      <c r="AZ1178" s="2" t="s">
        <v>52</v>
      </c>
    </row>
    <row r="1179" spans="1:52" ht="30" customHeight="1" x14ac:dyDescent="0.3">
      <c r="A1179" s="22" t="s">
        <v>1643</v>
      </c>
      <c r="B1179" s="22" t="s">
        <v>1372</v>
      </c>
      <c r="C1179" s="22" t="s">
        <v>82</v>
      </c>
      <c r="D1179" s="23">
        <v>2</v>
      </c>
      <c r="E1179" s="25">
        <f>일위대가목록!E118</f>
        <v>0</v>
      </c>
      <c r="F1179" s="28">
        <f>TRUNC(E1179*D1179,1)</f>
        <v>0</v>
      </c>
      <c r="G1179" s="25">
        <f>일위대가목록!F118</f>
        <v>0</v>
      </c>
      <c r="H1179" s="28">
        <f>TRUNC(G1179*D1179,1)</f>
        <v>0</v>
      </c>
      <c r="I1179" s="25">
        <f>일위대가목록!G118</f>
        <v>0</v>
      </c>
      <c r="J1179" s="28">
        <f>TRUNC(I1179*D1179,1)</f>
        <v>0</v>
      </c>
      <c r="K1179" s="25">
        <f t="shared" si="179"/>
        <v>0</v>
      </c>
      <c r="L1179" s="28">
        <f t="shared" si="179"/>
        <v>0</v>
      </c>
      <c r="M1179" s="22" t="s">
        <v>1644</v>
      </c>
      <c r="N1179" s="2" t="s">
        <v>1744</v>
      </c>
      <c r="O1179" s="2" t="s">
        <v>1645</v>
      </c>
      <c r="P1179" s="2" t="s">
        <v>63</v>
      </c>
      <c r="Q1179" s="2" t="s">
        <v>64</v>
      </c>
      <c r="R1179" s="2" t="s">
        <v>64</v>
      </c>
      <c r="S1179" s="3"/>
      <c r="T1179" s="3"/>
      <c r="U1179" s="3"/>
      <c r="V1179" s="3"/>
      <c r="W1179" s="3"/>
      <c r="X1179" s="3"/>
      <c r="Y1179" s="3"/>
      <c r="Z1179" s="3"/>
      <c r="AA1179" s="3"/>
      <c r="AB1179" s="3"/>
      <c r="AC1179" s="3"/>
      <c r="AD1179" s="3"/>
      <c r="AE1179" s="3"/>
      <c r="AF1179" s="3"/>
      <c r="AG1179" s="3"/>
      <c r="AH1179" s="3"/>
      <c r="AI1179" s="3"/>
      <c r="AJ1179" s="3"/>
      <c r="AK1179" s="3"/>
      <c r="AL1179" s="3"/>
      <c r="AM1179" s="3"/>
      <c r="AN1179" s="3"/>
      <c r="AO1179" s="3"/>
      <c r="AP1179" s="3"/>
      <c r="AQ1179" s="3"/>
      <c r="AR1179" s="3"/>
      <c r="AS1179" s="3"/>
      <c r="AT1179" s="3"/>
      <c r="AU1179" s="3"/>
      <c r="AV1179" s="2" t="s">
        <v>52</v>
      </c>
      <c r="AW1179" s="2" t="s">
        <v>2586</v>
      </c>
      <c r="AX1179" s="2" t="s">
        <v>52</v>
      </c>
      <c r="AY1179" s="2" t="s">
        <v>52</v>
      </c>
      <c r="AZ1179" s="2" t="s">
        <v>52</v>
      </c>
    </row>
    <row r="1180" spans="1:52" ht="30" customHeight="1" x14ac:dyDescent="0.3">
      <c r="A1180" s="22" t="s">
        <v>1647</v>
      </c>
      <c r="B1180" s="22" t="s">
        <v>1648</v>
      </c>
      <c r="C1180" s="22" t="s">
        <v>82</v>
      </c>
      <c r="D1180" s="23">
        <v>1</v>
      </c>
      <c r="E1180" s="25">
        <f>일위대가목록!E131</f>
        <v>0</v>
      </c>
      <c r="F1180" s="28">
        <f>TRUNC(E1180*D1180,1)</f>
        <v>0</v>
      </c>
      <c r="G1180" s="25">
        <f>일위대가목록!F131</f>
        <v>0</v>
      </c>
      <c r="H1180" s="28">
        <f>TRUNC(G1180*D1180,1)</f>
        <v>0</v>
      </c>
      <c r="I1180" s="25">
        <f>일위대가목록!G131</f>
        <v>0</v>
      </c>
      <c r="J1180" s="28">
        <f>TRUNC(I1180*D1180,1)</f>
        <v>0</v>
      </c>
      <c r="K1180" s="25">
        <f t="shared" si="179"/>
        <v>0</v>
      </c>
      <c r="L1180" s="28">
        <f t="shared" si="179"/>
        <v>0</v>
      </c>
      <c r="M1180" s="22" t="s">
        <v>1649</v>
      </c>
      <c r="N1180" s="2" t="s">
        <v>1744</v>
      </c>
      <c r="O1180" s="2" t="s">
        <v>1650</v>
      </c>
      <c r="P1180" s="2" t="s">
        <v>63</v>
      </c>
      <c r="Q1180" s="2" t="s">
        <v>64</v>
      </c>
      <c r="R1180" s="2" t="s">
        <v>64</v>
      </c>
      <c r="S1180" s="3"/>
      <c r="T1180" s="3"/>
      <c r="U1180" s="3"/>
      <c r="V1180" s="3"/>
      <c r="W1180" s="3"/>
      <c r="X1180" s="3"/>
      <c r="Y1180" s="3"/>
      <c r="Z1180" s="3"/>
      <c r="AA1180" s="3"/>
      <c r="AB1180" s="3"/>
      <c r="AC1180" s="3"/>
      <c r="AD1180" s="3"/>
      <c r="AE1180" s="3"/>
      <c r="AF1180" s="3"/>
      <c r="AG1180" s="3"/>
      <c r="AH1180" s="3"/>
      <c r="AI1180" s="3"/>
      <c r="AJ1180" s="3"/>
      <c r="AK1180" s="3"/>
      <c r="AL1180" s="3"/>
      <c r="AM1180" s="3"/>
      <c r="AN1180" s="3"/>
      <c r="AO1180" s="3"/>
      <c r="AP1180" s="3"/>
      <c r="AQ1180" s="3"/>
      <c r="AR1180" s="3"/>
      <c r="AS1180" s="3"/>
      <c r="AT1180" s="3"/>
      <c r="AU1180" s="3"/>
      <c r="AV1180" s="2" t="s">
        <v>52</v>
      </c>
      <c r="AW1180" s="2" t="s">
        <v>2587</v>
      </c>
      <c r="AX1180" s="2" t="s">
        <v>52</v>
      </c>
      <c r="AY1180" s="2" t="s">
        <v>52</v>
      </c>
      <c r="AZ1180" s="2" t="s">
        <v>52</v>
      </c>
    </row>
    <row r="1181" spans="1:52" ht="30" customHeight="1" x14ac:dyDescent="0.3">
      <c r="A1181" s="22" t="s">
        <v>885</v>
      </c>
      <c r="B1181" s="22" t="s">
        <v>52</v>
      </c>
      <c r="C1181" s="22" t="s">
        <v>52</v>
      </c>
      <c r="D1181" s="23"/>
      <c r="E1181" s="25"/>
      <c r="F1181" s="28">
        <f>TRUNC(SUMIF(N1176:N1180, N1175, F1176:F1180),0)</f>
        <v>0</v>
      </c>
      <c r="G1181" s="25"/>
      <c r="H1181" s="28">
        <f>TRUNC(SUMIF(N1176:N1180, N1175, H1176:H1180),0)</f>
        <v>0</v>
      </c>
      <c r="I1181" s="25"/>
      <c r="J1181" s="28">
        <f>TRUNC(SUMIF(N1176:N1180, N1175, J1176:J1180),0)</f>
        <v>0</v>
      </c>
      <c r="K1181" s="25"/>
      <c r="L1181" s="28">
        <f>F1181+H1181+J1181</f>
        <v>0</v>
      </c>
      <c r="M1181" s="22" t="s">
        <v>52</v>
      </c>
      <c r="N1181" s="2" t="s">
        <v>92</v>
      </c>
      <c r="O1181" s="2" t="s">
        <v>92</v>
      </c>
      <c r="P1181" s="2" t="s">
        <v>52</v>
      </c>
      <c r="Q1181" s="2" t="s">
        <v>52</v>
      </c>
      <c r="R1181" s="2" t="s">
        <v>52</v>
      </c>
      <c r="S1181" s="3"/>
      <c r="T1181" s="3"/>
      <c r="U1181" s="3"/>
      <c r="V1181" s="3"/>
      <c r="W1181" s="3"/>
      <c r="X1181" s="3"/>
      <c r="Y1181" s="3"/>
      <c r="Z1181" s="3"/>
      <c r="AA1181" s="3"/>
      <c r="AB1181" s="3"/>
      <c r="AC1181" s="3"/>
      <c r="AD1181" s="3"/>
      <c r="AE1181" s="3"/>
      <c r="AF1181" s="3"/>
      <c r="AG1181" s="3"/>
      <c r="AH1181" s="3"/>
      <c r="AI1181" s="3"/>
      <c r="AJ1181" s="3"/>
      <c r="AK1181" s="3"/>
      <c r="AL1181" s="3"/>
      <c r="AM1181" s="3"/>
      <c r="AN1181" s="3"/>
      <c r="AO1181" s="3"/>
      <c r="AP1181" s="3"/>
      <c r="AQ1181" s="3"/>
      <c r="AR1181" s="3"/>
      <c r="AS1181" s="3"/>
      <c r="AT1181" s="3"/>
      <c r="AU1181" s="3"/>
      <c r="AV1181" s="2" t="s">
        <v>52</v>
      </c>
      <c r="AW1181" s="2" t="s">
        <v>52</v>
      </c>
      <c r="AX1181" s="2" t="s">
        <v>52</v>
      </c>
      <c r="AY1181" s="2" t="s">
        <v>52</v>
      </c>
      <c r="AZ1181" s="2" t="s">
        <v>52</v>
      </c>
    </row>
    <row r="1182" spans="1:52" ht="30" customHeight="1" x14ac:dyDescent="0.3">
      <c r="A1182" s="23"/>
      <c r="B1182" s="23"/>
      <c r="C1182" s="23"/>
      <c r="D1182" s="23"/>
      <c r="E1182" s="25"/>
      <c r="F1182" s="28"/>
      <c r="G1182" s="25"/>
      <c r="H1182" s="28"/>
      <c r="I1182" s="25"/>
      <c r="J1182" s="28"/>
      <c r="K1182" s="25"/>
      <c r="L1182" s="28"/>
      <c r="M1182" s="23"/>
    </row>
    <row r="1183" spans="1:52" ht="30" customHeight="1" x14ac:dyDescent="0.3">
      <c r="A1183" s="19" t="s">
        <v>2588</v>
      </c>
      <c r="B1183" s="20"/>
      <c r="C1183" s="20"/>
      <c r="D1183" s="20"/>
      <c r="E1183" s="24"/>
      <c r="F1183" s="27"/>
      <c r="G1183" s="24"/>
      <c r="H1183" s="27"/>
      <c r="I1183" s="24"/>
      <c r="J1183" s="27"/>
      <c r="K1183" s="24"/>
      <c r="L1183" s="27"/>
      <c r="M1183" s="21"/>
      <c r="N1183" s="1" t="s">
        <v>1760</v>
      </c>
    </row>
    <row r="1184" spans="1:52" ht="30" customHeight="1" x14ac:dyDescent="0.3">
      <c r="A1184" s="22" t="s">
        <v>2361</v>
      </c>
      <c r="B1184" s="22" t="s">
        <v>2589</v>
      </c>
      <c r="C1184" s="22" t="s">
        <v>748</v>
      </c>
      <c r="D1184" s="23">
        <v>51.81</v>
      </c>
      <c r="E1184" s="25">
        <f>단가대비표!O50</f>
        <v>0</v>
      </c>
      <c r="F1184" s="28">
        <f>TRUNC(E1184*D1184,1)</f>
        <v>0</v>
      </c>
      <c r="G1184" s="25">
        <f>단가대비표!P50</f>
        <v>0</v>
      </c>
      <c r="H1184" s="28">
        <f>TRUNC(G1184*D1184,1)</f>
        <v>0</v>
      </c>
      <c r="I1184" s="25">
        <f>단가대비표!V50</f>
        <v>0</v>
      </c>
      <c r="J1184" s="28">
        <f>TRUNC(I1184*D1184,1)</f>
        <v>0</v>
      </c>
      <c r="K1184" s="25">
        <f t="shared" ref="K1184:L1188" si="180">TRUNC(E1184+G1184+I1184,1)</f>
        <v>0</v>
      </c>
      <c r="L1184" s="28">
        <f t="shared" si="180"/>
        <v>0</v>
      </c>
      <c r="M1184" s="22" t="s">
        <v>2590</v>
      </c>
      <c r="N1184" s="2" t="s">
        <v>1760</v>
      </c>
      <c r="O1184" s="2" t="s">
        <v>2591</v>
      </c>
      <c r="P1184" s="2" t="s">
        <v>64</v>
      </c>
      <c r="Q1184" s="2" t="s">
        <v>64</v>
      </c>
      <c r="R1184" s="2" t="s">
        <v>63</v>
      </c>
      <c r="S1184" s="3"/>
      <c r="T1184" s="3"/>
      <c r="U1184" s="3"/>
      <c r="V1184" s="3"/>
      <c r="W1184" s="3"/>
      <c r="X1184" s="3"/>
      <c r="Y1184" s="3"/>
      <c r="Z1184" s="3"/>
      <c r="AA1184" s="3"/>
      <c r="AB1184" s="3"/>
      <c r="AC1184" s="3"/>
      <c r="AD1184" s="3"/>
      <c r="AE1184" s="3"/>
      <c r="AF1184" s="3"/>
      <c r="AG1184" s="3"/>
      <c r="AH1184" s="3"/>
      <c r="AI1184" s="3"/>
      <c r="AJ1184" s="3"/>
      <c r="AK1184" s="3"/>
      <c r="AL1184" s="3"/>
      <c r="AM1184" s="3"/>
      <c r="AN1184" s="3"/>
      <c r="AO1184" s="3"/>
      <c r="AP1184" s="3"/>
      <c r="AQ1184" s="3"/>
      <c r="AR1184" s="3"/>
      <c r="AS1184" s="3"/>
      <c r="AT1184" s="3"/>
      <c r="AU1184" s="3"/>
      <c r="AV1184" s="2" t="s">
        <v>52</v>
      </c>
      <c r="AW1184" s="2" t="s">
        <v>2592</v>
      </c>
      <c r="AX1184" s="2" t="s">
        <v>52</v>
      </c>
      <c r="AY1184" s="2" t="s">
        <v>52</v>
      </c>
      <c r="AZ1184" s="2" t="s">
        <v>52</v>
      </c>
    </row>
    <row r="1185" spans="1:52" ht="30" customHeight="1" x14ac:dyDescent="0.3">
      <c r="A1185" s="22" t="s">
        <v>1366</v>
      </c>
      <c r="B1185" s="22" t="s">
        <v>1367</v>
      </c>
      <c r="C1185" s="22" t="s">
        <v>748</v>
      </c>
      <c r="D1185" s="23">
        <v>47.1</v>
      </c>
      <c r="E1185" s="25">
        <f>일위대가목록!E67</f>
        <v>0</v>
      </c>
      <c r="F1185" s="28">
        <f>TRUNC(E1185*D1185,1)</f>
        <v>0</v>
      </c>
      <c r="G1185" s="25">
        <f>일위대가목록!F67</f>
        <v>0</v>
      </c>
      <c r="H1185" s="28">
        <f>TRUNC(G1185*D1185,1)</f>
        <v>0</v>
      </c>
      <c r="I1185" s="25">
        <f>일위대가목록!G67</f>
        <v>0</v>
      </c>
      <c r="J1185" s="28">
        <f>TRUNC(I1185*D1185,1)</f>
        <v>0</v>
      </c>
      <c r="K1185" s="25">
        <f t="shared" si="180"/>
        <v>0</v>
      </c>
      <c r="L1185" s="28">
        <f t="shared" si="180"/>
        <v>0</v>
      </c>
      <c r="M1185" s="22" t="s">
        <v>1368</v>
      </c>
      <c r="N1185" s="2" t="s">
        <v>1760</v>
      </c>
      <c r="O1185" s="2" t="s">
        <v>1369</v>
      </c>
      <c r="P1185" s="2" t="s">
        <v>63</v>
      </c>
      <c r="Q1185" s="2" t="s">
        <v>64</v>
      </c>
      <c r="R1185" s="2" t="s">
        <v>64</v>
      </c>
      <c r="S1185" s="3"/>
      <c r="T1185" s="3"/>
      <c r="U1185" s="3"/>
      <c r="V1185" s="3"/>
      <c r="W1185" s="3"/>
      <c r="X1185" s="3"/>
      <c r="Y1185" s="3"/>
      <c r="Z1185" s="3"/>
      <c r="AA1185" s="3"/>
      <c r="AB1185" s="3"/>
      <c r="AC1185" s="3"/>
      <c r="AD1185" s="3"/>
      <c r="AE1185" s="3"/>
      <c r="AF1185" s="3"/>
      <c r="AG1185" s="3"/>
      <c r="AH1185" s="3"/>
      <c r="AI1185" s="3"/>
      <c r="AJ1185" s="3"/>
      <c r="AK1185" s="3"/>
      <c r="AL1185" s="3"/>
      <c r="AM1185" s="3"/>
      <c r="AN1185" s="3"/>
      <c r="AO1185" s="3"/>
      <c r="AP1185" s="3"/>
      <c r="AQ1185" s="3"/>
      <c r="AR1185" s="3"/>
      <c r="AS1185" s="3"/>
      <c r="AT1185" s="3"/>
      <c r="AU1185" s="3"/>
      <c r="AV1185" s="2" t="s">
        <v>52</v>
      </c>
      <c r="AW1185" s="2" t="s">
        <v>2593</v>
      </c>
      <c r="AX1185" s="2" t="s">
        <v>52</v>
      </c>
      <c r="AY1185" s="2" t="s">
        <v>52</v>
      </c>
      <c r="AZ1185" s="2" t="s">
        <v>52</v>
      </c>
    </row>
    <row r="1186" spans="1:52" ht="30" customHeight="1" x14ac:dyDescent="0.3">
      <c r="A1186" s="22" t="s">
        <v>755</v>
      </c>
      <c r="B1186" s="22" t="s">
        <v>747</v>
      </c>
      <c r="C1186" s="22" t="s">
        <v>748</v>
      </c>
      <c r="D1186" s="23">
        <v>-4.2389999999999999</v>
      </c>
      <c r="E1186" s="25">
        <f>단가대비표!O28</f>
        <v>0</v>
      </c>
      <c r="F1186" s="28">
        <f>TRUNC(E1186*D1186,1)</f>
        <v>0</v>
      </c>
      <c r="G1186" s="25">
        <f>단가대비표!P28</f>
        <v>0</v>
      </c>
      <c r="H1186" s="28">
        <f>TRUNC(G1186*D1186,1)</f>
        <v>0</v>
      </c>
      <c r="I1186" s="25">
        <f>단가대비표!V28</f>
        <v>0</v>
      </c>
      <c r="J1186" s="28">
        <f>TRUNC(I1186*D1186,1)</f>
        <v>0</v>
      </c>
      <c r="K1186" s="25">
        <f t="shared" si="180"/>
        <v>0</v>
      </c>
      <c r="L1186" s="28">
        <f t="shared" si="180"/>
        <v>0</v>
      </c>
      <c r="M1186" s="22" t="s">
        <v>756</v>
      </c>
      <c r="N1186" s="2" t="s">
        <v>1760</v>
      </c>
      <c r="O1186" s="2" t="s">
        <v>757</v>
      </c>
      <c r="P1186" s="2" t="s">
        <v>64</v>
      </c>
      <c r="Q1186" s="2" t="s">
        <v>64</v>
      </c>
      <c r="R1186" s="2" t="s">
        <v>63</v>
      </c>
      <c r="S1186" s="3"/>
      <c r="T1186" s="3"/>
      <c r="U1186" s="3"/>
      <c r="V1186" s="3"/>
      <c r="W1186" s="3"/>
      <c r="X1186" s="3"/>
      <c r="Y1186" s="3"/>
      <c r="Z1186" s="3"/>
      <c r="AA1186" s="3"/>
      <c r="AB1186" s="3"/>
      <c r="AC1186" s="3"/>
      <c r="AD1186" s="3"/>
      <c r="AE1186" s="3"/>
      <c r="AF1186" s="3"/>
      <c r="AG1186" s="3"/>
      <c r="AH1186" s="3"/>
      <c r="AI1186" s="3"/>
      <c r="AJ1186" s="3"/>
      <c r="AK1186" s="3"/>
      <c r="AL1186" s="3"/>
      <c r="AM1186" s="3"/>
      <c r="AN1186" s="3"/>
      <c r="AO1186" s="3"/>
      <c r="AP1186" s="3"/>
      <c r="AQ1186" s="3"/>
      <c r="AR1186" s="3"/>
      <c r="AS1186" s="3"/>
      <c r="AT1186" s="3"/>
      <c r="AU1186" s="3"/>
      <c r="AV1186" s="2" t="s">
        <v>52</v>
      </c>
      <c r="AW1186" s="2" t="s">
        <v>2594</v>
      </c>
      <c r="AX1186" s="2" t="s">
        <v>52</v>
      </c>
      <c r="AY1186" s="2" t="s">
        <v>52</v>
      </c>
      <c r="AZ1186" s="2" t="s">
        <v>52</v>
      </c>
    </row>
    <row r="1187" spans="1:52" ht="30" customHeight="1" x14ac:dyDescent="0.3">
      <c r="A1187" s="22" t="s">
        <v>1643</v>
      </c>
      <c r="B1187" s="22" t="s">
        <v>1372</v>
      </c>
      <c r="C1187" s="22" t="s">
        <v>82</v>
      </c>
      <c r="D1187" s="23">
        <v>2</v>
      </c>
      <c r="E1187" s="25">
        <f>일위대가목록!E118</f>
        <v>0</v>
      </c>
      <c r="F1187" s="28">
        <f>TRUNC(E1187*D1187,1)</f>
        <v>0</v>
      </c>
      <c r="G1187" s="25">
        <f>일위대가목록!F118</f>
        <v>0</v>
      </c>
      <c r="H1187" s="28">
        <f>TRUNC(G1187*D1187,1)</f>
        <v>0</v>
      </c>
      <c r="I1187" s="25">
        <f>일위대가목록!G118</f>
        <v>0</v>
      </c>
      <c r="J1187" s="28">
        <f>TRUNC(I1187*D1187,1)</f>
        <v>0</v>
      </c>
      <c r="K1187" s="25">
        <f t="shared" si="180"/>
        <v>0</v>
      </c>
      <c r="L1187" s="28">
        <f t="shared" si="180"/>
        <v>0</v>
      </c>
      <c r="M1187" s="22" t="s">
        <v>1644</v>
      </c>
      <c r="N1187" s="2" t="s">
        <v>1760</v>
      </c>
      <c r="O1187" s="2" t="s">
        <v>1645</v>
      </c>
      <c r="P1187" s="2" t="s">
        <v>63</v>
      </c>
      <c r="Q1187" s="2" t="s">
        <v>64</v>
      </c>
      <c r="R1187" s="2" t="s">
        <v>64</v>
      </c>
      <c r="S1187" s="3"/>
      <c r="T1187" s="3"/>
      <c r="U1187" s="3"/>
      <c r="V1187" s="3"/>
      <c r="W1187" s="3"/>
      <c r="X1187" s="3"/>
      <c r="Y1187" s="3"/>
      <c r="Z1187" s="3"/>
      <c r="AA1187" s="3"/>
      <c r="AB1187" s="3"/>
      <c r="AC1187" s="3"/>
      <c r="AD1187" s="3"/>
      <c r="AE1187" s="3"/>
      <c r="AF1187" s="3"/>
      <c r="AG1187" s="3"/>
      <c r="AH1187" s="3"/>
      <c r="AI1187" s="3"/>
      <c r="AJ1187" s="3"/>
      <c r="AK1187" s="3"/>
      <c r="AL1187" s="3"/>
      <c r="AM1187" s="3"/>
      <c r="AN1187" s="3"/>
      <c r="AO1187" s="3"/>
      <c r="AP1187" s="3"/>
      <c r="AQ1187" s="3"/>
      <c r="AR1187" s="3"/>
      <c r="AS1187" s="3"/>
      <c r="AT1187" s="3"/>
      <c r="AU1187" s="3"/>
      <c r="AV1187" s="2" t="s">
        <v>52</v>
      </c>
      <c r="AW1187" s="2" t="s">
        <v>2595</v>
      </c>
      <c r="AX1187" s="2" t="s">
        <v>52</v>
      </c>
      <c r="AY1187" s="2" t="s">
        <v>52</v>
      </c>
      <c r="AZ1187" s="2" t="s">
        <v>52</v>
      </c>
    </row>
    <row r="1188" spans="1:52" ht="30" customHeight="1" x14ac:dyDescent="0.3">
      <c r="A1188" s="22" t="s">
        <v>2054</v>
      </c>
      <c r="B1188" s="22" t="s">
        <v>2098</v>
      </c>
      <c r="C1188" s="22" t="s">
        <v>82</v>
      </c>
      <c r="D1188" s="23">
        <v>1</v>
      </c>
      <c r="E1188" s="25">
        <f>일위대가목록!E124</f>
        <v>0</v>
      </c>
      <c r="F1188" s="28">
        <f>TRUNC(E1188*D1188,1)</f>
        <v>0</v>
      </c>
      <c r="G1188" s="25">
        <f>일위대가목록!F124</f>
        <v>0</v>
      </c>
      <c r="H1188" s="28">
        <f>TRUNC(G1188*D1188,1)</f>
        <v>0</v>
      </c>
      <c r="I1188" s="25">
        <f>일위대가목록!G124</f>
        <v>0</v>
      </c>
      <c r="J1188" s="28">
        <f>TRUNC(I1188*D1188,1)</f>
        <v>0</v>
      </c>
      <c r="K1188" s="25">
        <f t="shared" si="180"/>
        <v>0</v>
      </c>
      <c r="L1188" s="28">
        <f t="shared" si="180"/>
        <v>0</v>
      </c>
      <c r="M1188" s="22" t="s">
        <v>2099</v>
      </c>
      <c r="N1188" s="2" t="s">
        <v>1760</v>
      </c>
      <c r="O1188" s="2" t="s">
        <v>2097</v>
      </c>
      <c r="P1188" s="2" t="s">
        <v>63</v>
      </c>
      <c r="Q1188" s="2" t="s">
        <v>64</v>
      </c>
      <c r="R1188" s="2" t="s">
        <v>64</v>
      </c>
      <c r="S1188" s="3"/>
      <c r="T1188" s="3"/>
      <c r="U1188" s="3"/>
      <c r="V1188" s="3"/>
      <c r="W1188" s="3"/>
      <c r="X1188" s="3"/>
      <c r="Y1188" s="3"/>
      <c r="Z1188" s="3"/>
      <c r="AA1188" s="3"/>
      <c r="AB1188" s="3"/>
      <c r="AC1188" s="3"/>
      <c r="AD1188" s="3"/>
      <c r="AE1188" s="3"/>
      <c r="AF1188" s="3"/>
      <c r="AG1188" s="3"/>
      <c r="AH1188" s="3"/>
      <c r="AI1188" s="3"/>
      <c r="AJ1188" s="3"/>
      <c r="AK1188" s="3"/>
      <c r="AL1188" s="3"/>
      <c r="AM1188" s="3"/>
      <c r="AN1188" s="3"/>
      <c r="AO1188" s="3"/>
      <c r="AP1188" s="3"/>
      <c r="AQ1188" s="3"/>
      <c r="AR1188" s="3"/>
      <c r="AS1188" s="3"/>
      <c r="AT1188" s="3"/>
      <c r="AU1188" s="3"/>
      <c r="AV1188" s="2" t="s">
        <v>52</v>
      </c>
      <c r="AW1188" s="2" t="s">
        <v>2596</v>
      </c>
      <c r="AX1188" s="2" t="s">
        <v>52</v>
      </c>
      <c r="AY1188" s="2" t="s">
        <v>52</v>
      </c>
      <c r="AZ1188" s="2" t="s">
        <v>52</v>
      </c>
    </row>
    <row r="1189" spans="1:52" ht="30" customHeight="1" x14ac:dyDescent="0.3">
      <c r="A1189" s="22" t="s">
        <v>885</v>
      </c>
      <c r="B1189" s="22" t="s">
        <v>52</v>
      </c>
      <c r="C1189" s="22" t="s">
        <v>52</v>
      </c>
      <c r="D1189" s="23"/>
      <c r="E1189" s="25"/>
      <c r="F1189" s="28">
        <f>TRUNC(SUMIF(N1184:N1188, N1183, F1184:F1188),0)</f>
        <v>0</v>
      </c>
      <c r="G1189" s="25"/>
      <c r="H1189" s="28">
        <f>TRUNC(SUMIF(N1184:N1188, N1183, H1184:H1188),0)</f>
        <v>0</v>
      </c>
      <c r="I1189" s="25"/>
      <c r="J1189" s="28">
        <f>TRUNC(SUMIF(N1184:N1188, N1183, J1184:J1188),0)</f>
        <v>0</v>
      </c>
      <c r="K1189" s="25"/>
      <c r="L1189" s="28">
        <f>F1189+H1189+J1189</f>
        <v>0</v>
      </c>
      <c r="M1189" s="22" t="s">
        <v>52</v>
      </c>
      <c r="N1189" s="2" t="s">
        <v>92</v>
      </c>
      <c r="O1189" s="2" t="s">
        <v>92</v>
      </c>
      <c r="P1189" s="2" t="s">
        <v>52</v>
      </c>
      <c r="Q1189" s="2" t="s">
        <v>52</v>
      </c>
      <c r="R1189" s="2" t="s">
        <v>52</v>
      </c>
      <c r="S1189" s="3"/>
      <c r="T1189" s="3"/>
      <c r="U1189" s="3"/>
      <c r="V1189" s="3"/>
      <c r="W1189" s="3"/>
      <c r="X1189" s="3"/>
      <c r="Y1189" s="3"/>
      <c r="Z1189" s="3"/>
      <c r="AA1189" s="3"/>
      <c r="AB1189" s="3"/>
      <c r="AC1189" s="3"/>
      <c r="AD1189" s="3"/>
      <c r="AE1189" s="3"/>
      <c r="AF1189" s="3"/>
      <c r="AG1189" s="3"/>
      <c r="AH1189" s="3"/>
      <c r="AI1189" s="3"/>
      <c r="AJ1189" s="3"/>
      <c r="AK1189" s="3"/>
      <c r="AL1189" s="3"/>
      <c r="AM1189" s="3"/>
      <c r="AN1189" s="3"/>
      <c r="AO1189" s="3"/>
      <c r="AP1189" s="3"/>
      <c r="AQ1189" s="3"/>
      <c r="AR1189" s="3"/>
      <c r="AS1189" s="3"/>
      <c r="AT1189" s="3"/>
      <c r="AU1189" s="3"/>
      <c r="AV1189" s="2" t="s">
        <v>52</v>
      </c>
      <c r="AW1189" s="2" t="s">
        <v>52</v>
      </c>
      <c r="AX1189" s="2" t="s">
        <v>52</v>
      </c>
      <c r="AY1189" s="2" t="s">
        <v>52</v>
      </c>
      <c r="AZ1189" s="2" t="s">
        <v>52</v>
      </c>
    </row>
    <row r="1190" spans="1:52" ht="30" customHeight="1" x14ac:dyDescent="0.3">
      <c r="A1190" s="23"/>
      <c r="B1190" s="23"/>
      <c r="C1190" s="23"/>
      <c r="D1190" s="23"/>
      <c r="E1190" s="25"/>
      <c r="F1190" s="28"/>
      <c r="G1190" s="25"/>
      <c r="H1190" s="28"/>
      <c r="I1190" s="25"/>
      <c r="J1190" s="28"/>
      <c r="K1190" s="25"/>
      <c r="L1190" s="28"/>
      <c r="M1190" s="23"/>
    </row>
    <row r="1191" spans="1:52" ht="30" customHeight="1" x14ac:dyDescent="0.3">
      <c r="A1191" s="19" t="s">
        <v>2597</v>
      </c>
      <c r="B1191" s="20"/>
      <c r="C1191" s="20"/>
      <c r="D1191" s="20"/>
      <c r="E1191" s="24"/>
      <c r="F1191" s="27"/>
      <c r="G1191" s="24"/>
      <c r="H1191" s="27"/>
      <c r="I1191" s="24"/>
      <c r="J1191" s="27"/>
      <c r="K1191" s="24"/>
      <c r="L1191" s="27"/>
      <c r="M1191" s="21"/>
      <c r="N1191" s="1" t="s">
        <v>1766</v>
      </c>
    </row>
    <row r="1192" spans="1:52" ht="30" customHeight="1" x14ac:dyDescent="0.3">
      <c r="A1192" s="22" t="s">
        <v>1653</v>
      </c>
      <c r="B1192" s="22" t="s">
        <v>2598</v>
      </c>
      <c r="C1192" s="22" t="s">
        <v>748</v>
      </c>
      <c r="D1192" s="23">
        <v>10.362</v>
      </c>
      <c r="E1192" s="25">
        <f>단가대비표!O48</f>
        <v>0</v>
      </c>
      <c r="F1192" s="28">
        <f>TRUNC(E1192*D1192,1)</f>
        <v>0</v>
      </c>
      <c r="G1192" s="25">
        <f>단가대비표!P48</f>
        <v>0</v>
      </c>
      <c r="H1192" s="28">
        <f>TRUNC(G1192*D1192,1)</f>
        <v>0</v>
      </c>
      <c r="I1192" s="25">
        <f>단가대비표!V48</f>
        <v>0</v>
      </c>
      <c r="J1192" s="28">
        <f>TRUNC(I1192*D1192,1)</f>
        <v>0</v>
      </c>
      <c r="K1192" s="25">
        <f t="shared" ref="K1192:L1196" si="181">TRUNC(E1192+G1192+I1192,1)</f>
        <v>0</v>
      </c>
      <c r="L1192" s="28">
        <f t="shared" si="181"/>
        <v>0</v>
      </c>
      <c r="M1192" s="22" t="s">
        <v>2599</v>
      </c>
      <c r="N1192" s="2" t="s">
        <v>1766</v>
      </c>
      <c r="O1192" s="2" t="s">
        <v>2600</v>
      </c>
      <c r="P1192" s="2" t="s">
        <v>64</v>
      </c>
      <c r="Q1192" s="2" t="s">
        <v>64</v>
      </c>
      <c r="R1192" s="2" t="s">
        <v>63</v>
      </c>
      <c r="S1192" s="3"/>
      <c r="T1192" s="3"/>
      <c r="U1192" s="3"/>
      <c r="V1192" s="3"/>
      <c r="W1192" s="3"/>
      <c r="X1192" s="3"/>
      <c r="Y1192" s="3"/>
      <c r="Z1192" s="3"/>
      <c r="AA1192" s="3"/>
      <c r="AB1192" s="3"/>
      <c r="AC1192" s="3"/>
      <c r="AD1192" s="3"/>
      <c r="AE1192" s="3"/>
      <c r="AF1192" s="3"/>
      <c r="AG1192" s="3"/>
      <c r="AH1192" s="3"/>
      <c r="AI1192" s="3"/>
      <c r="AJ1192" s="3"/>
      <c r="AK1192" s="3"/>
      <c r="AL1192" s="3"/>
      <c r="AM1192" s="3"/>
      <c r="AN1192" s="3"/>
      <c r="AO1192" s="3"/>
      <c r="AP1192" s="3"/>
      <c r="AQ1192" s="3"/>
      <c r="AR1192" s="3"/>
      <c r="AS1192" s="3"/>
      <c r="AT1192" s="3"/>
      <c r="AU1192" s="3"/>
      <c r="AV1192" s="2" t="s">
        <v>52</v>
      </c>
      <c r="AW1192" s="2" t="s">
        <v>2601</v>
      </c>
      <c r="AX1192" s="2" t="s">
        <v>52</v>
      </c>
      <c r="AY1192" s="2" t="s">
        <v>52</v>
      </c>
      <c r="AZ1192" s="2" t="s">
        <v>52</v>
      </c>
    </row>
    <row r="1193" spans="1:52" ht="30" customHeight="1" x14ac:dyDescent="0.3">
      <c r="A1193" s="22" t="s">
        <v>1366</v>
      </c>
      <c r="B1193" s="22" t="s">
        <v>1367</v>
      </c>
      <c r="C1193" s="22" t="s">
        <v>748</v>
      </c>
      <c r="D1193" s="23">
        <v>9.42</v>
      </c>
      <c r="E1193" s="25">
        <f>일위대가목록!E67</f>
        <v>0</v>
      </c>
      <c r="F1193" s="28">
        <f>TRUNC(E1193*D1193,1)</f>
        <v>0</v>
      </c>
      <c r="G1193" s="25">
        <f>일위대가목록!F67</f>
        <v>0</v>
      </c>
      <c r="H1193" s="28">
        <f>TRUNC(G1193*D1193,1)</f>
        <v>0</v>
      </c>
      <c r="I1193" s="25">
        <f>일위대가목록!G67</f>
        <v>0</v>
      </c>
      <c r="J1193" s="28">
        <f>TRUNC(I1193*D1193,1)</f>
        <v>0</v>
      </c>
      <c r="K1193" s="25">
        <f t="shared" si="181"/>
        <v>0</v>
      </c>
      <c r="L1193" s="28">
        <f t="shared" si="181"/>
        <v>0</v>
      </c>
      <c r="M1193" s="22" t="s">
        <v>1368</v>
      </c>
      <c r="N1193" s="2" t="s">
        <v>1766</v>
      </c>
      <c r="O1193" s="2" t="s">
        <v>1369</v>
      </c>
      <c r="P1193" s="2" t="s">
        <v>63</v>
      </c>
      <c r="Q1193" s="2" t="s">
        <v>64</v>
      </c>
      <c r="R1193" s="2" t="s">
        <v>64</v>
      </c>
      <c r="S1193" s="3"/>
      <c r="T1193" s="3"/>
      <c r="U1193" s="3"/>
      <c r="V1193" s="3"/>
      <c r="W1193" s="3"/>
      <c r="X1193" s="3"/>
      <c r="Y1193" s="3"/>
      <c r="Z1193" s="3"/>
      <c r="AA1193" s="3"/>
      <c r="AB1193" s="3"/>
      <c r="AC1193" s="3"/>
      <c r="AD1193" s="3"/>
      <c r="AE1193" s="3"/>
      <c r="AF1193" s="3"/>
      <c r="AG1193" s="3"/>
      <c r="AH1193" s="3"/>
      <c r="AI1193" s="3"/>
      <c r="AJ1193" s="3"/>
      <c r="AK1193" s="3"/>
      <c r="AL1193" s="3"/>
      <c r="AM1193" s="3"/>
      <c r="AN1193" s="3"/>
      <c r="AO1193" s="3"/>
      <c r="AP1193" s="3"/>
      <c r="AQ1193" s="3"/>
      <c r="AR1193" s="3"/>
      <c r="AS1193" s="3"/>
      <c r="AT1193" s="3"/>
      <c r="AU1193" s="3"/>
      <c r="AV1193" s="2" t="s">
        <v>52</v>
      </c>
      <c r="AW1193" s="2" t="s">
        <v>2602</v>
      </c>
      <c r="AX1193" s="2" t="s">
        <v>52</v>
      </c>
      <c r="AY1193" s="2" t="s">
        <v>52</v>
      </c>
      <c r="AZ1193" s="2" t="s">
        <v>52</v>
      </c>
    </row>
    <row r="1194" spans="1:52" ht="30" customHeight="1" x14ac:dyDescent="0.3">
      <c r="A1194" s="22" t="s">
        <v>755</v>
      </c>
      <c r="B1194" s="22" t="s">
        <v>747</v>
      </c>
      <c r="C1194" s="22" t="s">
        <v>748</v>
      </c>
      <c r="D1194" s="23">
        <v>-0.65939999999999999</v>
      </c>
      <c r="E1194" s="25">
        <f>단가대비표!O28</f>
        <v>0</v>
      </c>
      <c r="F1194" s="28">
        <f>TRUNC(E1194*D1194,1)</f>
        <v>0</v>
      </c>
      <c r="G1194" s="25">
        <f>단가대비표!P28</f>
        <v>0</v>
      </c>
      <c r="H1194" s="28">
        <f>TRUNC(G1194*D1194,1)</f>
        <v>0</v>
      </c>
      <c r="I1194" s="25">
        <f>단가대비표!V28</f>
        <v>0</v>
      </c>
      <c r="J1194" s="28">
        <f>TRUNC(I1194*D1194,1)</f>
        <v>0</v>
      </c>
      <c r="K1194" s="25">
        <f t="shared" si="181"/>
        <v>0</v>
      </c>
      <c r="L1194" s="28">
        <f t="shared" si="181"/>
        <v>0</v>
      </c>
      <c r="M1194" s="22" t="s">
        <v>756</v>
      </c>
      <c r="N1194" s="2" t="s">
        <v>1766</v>
      </c>
      <c r="O1194" s="2" t="s">
        <v>757</v>
      </c>
      <c r="P1194" s="2" t="s">
        <v>64</v>
      </c>
      <c r="Q1194" s="2" t="s">
        <v>64</v>
      </c>
      <c r="R1194" s="2" t="s">
        <v>63</v>
      </c>
      <c r="S1194" s="3"/>
      <c r="T1194" s="3"/>
      <c r="U1194" s="3"/>
      <c r="V1194" s="3"/>
      <c r="W1194" s="3"/>
      <c r="X1194" s="3"/>
      <c r="Y1194" s="3"/>
      <c r="Z1194" s="3"/>
      <c r="AA1194" s="3"/>
      <c r="AB1194" s="3"/>
      <c r="AC1194" s="3"/>
      <c r="AD1194" s="3"/>
      <c r="AE1194" s="3"/>
      <c r="AF1194" s="3"/>
      <c r="AG1194" s="3"/>
      <c r="AH1194" s="3"/>
      <c r="AI1194" s="3"/>
      <c r="AJ1194" s="3"/>
      <c r="AK1194" s="3"/>
      <c r="AL1194" s="3"/>
      <c r="AM1194" s="3"/>
      <c r="AN1194" s="3"/>
      <c r="AO1194" s="3"/>
      <c r="AP1194" s="3"/>
      <c r="AQ1194" s="3"/>
      <c r="AR1194" s="3"/>
      <c r="AS1194" s="3"/>
      <c r="AT1194" s="3"/>
      <c r="AU1194" s="3"/>
      <c r="AV1194" s="2" t="s">
        <v>52</v>
      </c>
      <c r="AW1194" s="2" t="s">
        <v>2603</v>
      </c>
      <c r="AX1194" s="2" t="s">
        <v>52</v>
      </c>
      <c r="AY1194" s="2" t="s">
        <v>52</v>
      </c>
      <c r="AZ1194" s="2" t="s">
        <v>52</v>
      </c>
    </row>
    <row r="1195" spans="1:52" ht="30" customHeight="1" x14ac:dyDescent="0.3">
      <c r="A1195" s="22" t="s">
        <v>1643</v>
      </c>
      <c r="B1195" s="22" t="s">
        <v>1372</v>
      </c>
      <c r="C1195" s="22" t="s">
        <v>82</v>
      </c>
      <c r="D1195" s="23">
        <v>2</v>
      </c>
      <c r="E1195" s="25">
        <f>일위대가목록!E118</f>
        <v>0</v>
      </c>
      <c r="F1195" s="28">
        <f>TRUNC(E1195*D1195,1)</f>
        <v>0</v>
      </c>
      <c r="G1195" s="25">
        <f>일위대가목록!F118</f>
        <v>0</v>
      </c>
      <c r="H1195" s="28">
        <f>TRUNC(G1195*D1195,1)</f>
        <v>0</v>
      </c>
      <c r="I1195" s="25">
        <f>일위대가목록!G118</f>
        <v>0</v>
      </c>
      <c r="J1195" s="28">
        <f>TRUNC(I1195*D1195,1)</f>
        <v>0</v>
      </c>
      <c r="K1195" s="25">
        <f t="shared" si="181"/>
        <v>0</v>
      </c>
      <c r="L1195" s="28">
        <f t="shared" si="181"/>
        <v>0</v>
      </c>
      <c r="M1195" s="22" t="s">
        <v>1644</v>
      </c>
      <c r="N1195" s="2" t="s">
        <v>1766</v>
      </c>
      <c r="O1195" s="2" t="s">
        <v>1645</v>
      </c>
      <c r="P1195" s="2" t="s">
        <v>63</v>
      </c>
      <c r="Q1195" s="2" t="s">
        <v>64</v>
      </c>
      <c r="R1195" s="2" t="s">
        <v>64</v>
      </c>
      <c r="S1195" s="3"/>
      <c r="T1195" s="3"/>
      <c r="U1195" s="3"/>
      <c r="V1195" s="3"/>
      <c r="W1195" s="3"/>
      <c r="X1195" s="3"/>
      <c r="Y1195" s="3"/>
      <c r="Z1195" s="3"/>
      <c r="AA1195" s="3"/>
      <c r="AB1195" s="3"/>
      <c r="AC1195" s="3"/>
      <c r="AD1195" s="3"/>
      <c r="AE1195" s="3"/>
      <c r="AF1195" s="3"/>
      <c r="AG1195" s="3"/>
      <c r="AH1195" s="3"/>
      <c r="AI1195" s="3"/>
      <c r="AJ1195" s="3"/>
      <c r="AK1195" s="3"/>
      <c r="AL1195" s="3"/>
      <c r="AM1195" s="3"/>
      <c r="AN1195" s="3"/>
      <c r="AO1195" s="3"/>
      <c r="AP1195" s="3"/>
      <c r="AQ1195" s="3"/>
      <c r="AR1195" s="3"/>
      <c r="AS1195" s="3"/>
      <c r="AT1195" s="3"/>
      <c r="AU1195" s="3"/>
      <c r="AV1195" s="2" t="s">
        <v>52</v>
      </c>
      <c r="AW1195" s="2" t="s">
        <v>2604</v>
      </c>
      <c r="AX1195" s="2" t="s">
        <v>52</v>
      </c>
      <c r="AY1195" s="2" t="s">
        <v>52</v>
      </c>
      <c r="AZ1195" s="2" t="s">
        <v>52</v>
      </c>
    </row>
    <row r="1196" spans="1:52" ht="30" customHeight="1" x14ac:dyDescent="0.3">
      <c r="A1196" s="22" t="s">
        <v>1647</v>
      </c>
      <c r="B1196" s="22" t="s">
        <v>1648</v>
      </c>
      <c r="C1196" s="22" t="s">
        <v>82</v>
      </c>
      <c r="D1196" s="23">
        <v>1</v>
      </c>
      <c r="E1196" s="25">
        <f>일위대가목록!E131</f>
        <v>0</v>
      </c>
      <c r="F1196" s="28">
        <f>TRUNC(E1196*D1196,1)</f>
        <v>0</v>
      </c>
      <c r="G1196" s="25">
        <f>일위대가목록!F131</f>
        <v>0</v>
      </c>
      <c r="H1196" s="28">
        <f>TRUNC(G1196*D1196,1)</f>
        <v>0</v>
      </c>
      <c r="I1196" s="25">
        <f>일위대가목록!G131</f>
        <v>0</v>
      </c>
      <c r="J1196" s="28">
        <f>TRUNC(I1196*D1196,1)</f>
        <v>0</v>
      </c>
      <c r="K1196" s="25">
        <f t="shared" si="181"/>
        <v>0</v>
      </c>
      <c r="L1196" s="28">
        <f t="shared" si="181"/>
        <v>0</v>
      </c>
      <c r="M1196" s="22" t="s">
        <v>1649</v>
      </c>
      <c r="N1196" s="2" t="s">
        <v>1766</v>
      </c>
      <c r="O1196" s="2" t="s">
        <v>1650</v>
      </c>
      <c r="P1196" s="2" t="s">
        <v>63</v>
      </c>
      <c r="Q1196" s="2" t="s">
        <v>64</v>
      </c>
      <c r="R1196" s="2" t="s">
        <v>64</v>
      </c>
      <c r="S1196" s="3"/>
      <c r="T1196" s="3"/>
      <c r="U1196" s="3"/>
      <c r="V1196" s="3"/>
      <c r="W1196" s="3"/>
      <c r="X1196" s="3"/>
      <c r="Y1196" s="3"/>
      <c r="Z1196" s="3"/>
      <c r="AA1196" s="3"/>
      <c r="AB1196" s="3"/>
      <c r="AC1196" s="3"/>
      <c r="AD1196" s="3"/>
      <c r="AE1196" s="3"/>
      <c r="AF1196" s="3"/>
      <c r="AG1196" s="3"/>
      <c r="AH1196" s="3"/>
      <c r="AI1196" s="3"/>
      <c r="AJ1196" s="3"/>
      <c r="AK1196" s="3"/>
      <c r="AL1196" s="3"/>
      <c r="AM1196" s="3"/>
      <c r="AN1196" s="3"/>
      <c r="AO1196" s="3"/>
      <c r="AP1196" s="3"/>
      <c r="AQ1196" s="3"/>
      <c r="AR1196" s="3"/>
      <c r="AS1196" s="3"/>
      <c r="AT1196" s="3"/>
      <c r="AU1196" s="3"/>
      <c r="AV1196" s="2" t="s">
        <v>52</v>
      </c>
      <c r="AW1196" s="2" t="s">
        <v>2605</v>
      </c>
      <c r="AX1196" s="2" t="s">
        <v>52</v>
      </c>
      <c r="AY1196" s="2" t="s">
        <v>52</v>
      </c>
      <c r="AZ1196" s="2" t="s">
        <v>52</v>
      </c>
    </row>
    <row r="1197" spans="1:52" ht="30" customHeight="1" x14ac:dyDescent="0.3">
      <c r="A1197" s="22" t="s">
        <v>885</v>
      </c>
      <c r="B1197" s="22" t="s">
        <v>52</v>
      </c>
      <c r="C1197" s="22" t="s">
        <v>52</v>
      </c>
      <c r="D1197" s="23"/>
      <c r="E1197" s="25"/>
      <c r="F1197" s="28">
        <f>TRUNC(SUMIF(N1192:N1196, N1191, F1192:F1196),0)</f>
        <v>0</v>
      </c>
      <c r="G1197" s="25"/>
      <c r="H1197" s="28">
        <f>TRUNC(SUMIF(N1192:N1196, N1191, H1192:H1196),0)</f>
        <v>0</v>
      </c>
      <c r="I1197" s="25"/>
      <c r="J1197" s="28">
        <f>TRUNC(SUMIF(N1192:N1196, N1191, J1192:J1196),0)</f>
        <v>0</v>
      </c>
      <c r="K1197" s="25"/>
      <c r="L1197" s="28">
        <f>F1197+H1197+J1197</f>
        <v>0</v>
      </c>
      <c r="M1197" s="22" t="s">
        <v>52</v>
      </c>
      <c r="N1197" s="2" t="s">
        <v>92</v>
      </c>
      <c r="O1197" s="2" t="s">
        <v>92</v>
      </c>
      <c r="P1197" s="2" t="s">
        <v>52</v>
      </c>
      <c r="Q1197" s="2" t="s">
        <v>52</v>
      </c>
      <c r="R1197" s="2" t="s">
        <v>52</v>
      </c>
      <c r="S1197" s="3"/>
      <c r="T1197" s="3"/>
      <c r="U1197" s="3"/>
      <c r="V1197" s="3"/>
      <c r="W1197" s="3"/>
      <c r="X1197" s="3"/>
      <c r="Y1197" s="3"/>
      <c r="Z1197" s="3"/>
      <c r="AA1197" s="3"/>
      <c r="AB1197" s="3"/>
      <c r="AC1197" s="3"/>
      <c r="AD1197" s="3"/>
      <c r="AE1197" s="3"/>
      <c r="AF1197" s="3"/>
      <c r="AG1197" s="3"/>
      <c r="AH1197" s="3"/>
      <c r="AI1197" s="3"/>
      <c r="AJ1197" s="3"/>
      <c r="AK1197" s="3"/>
      <c r="AL1197" s="3"/>
      <c r="AM1197" s="3"/>
      <c r="AN1197" s="3"/>
      <c r="AO1197" s="3"/>
      <c r="AP1197" s="3"/>
      <c r="AQ1197" s="3"/>
      <c r="AR1197" s="3"/>
      <c r="AS1197" s="3"/>
      <c r="AT1197" s="3"/>
      <c r="AU1197" s="3"/>
      <c r="AV1197" s="2" t="s">
        <v>52</v>
      </c>
      <c r="AW1197" s="2" t="s">
        <v>52</v>
      </c>
      <c r="AX1197" s="2" t="s">
        <v>52</v>
      </c>
      <c r="AY1197" s="2" t="s">
        <v>52</v>
      </c>
      <c r="AZ1197" s="2" t="s">
        <v>52</v>
      </c>
    </row>
    <row r="1198" spans="1:52" ht="30" customHeight="1" x14ac:dyDescent="0.3">
      <c r="A1198" s="23"/>
      <c r="B1198" s="23"/>
      <c r="C1198" s="23"/>
      <c r="D1198" s="23"/>
      <c r="E1198" s="25"/>
      <c r="F1198" s="28"/>
      <c r="G1198" s="25"/>
      <c r="H1198" s="28"/>
      <c r="I1198" s="25"/>
      <c r="J1198" s="28"/>
      <c r="K1198" s="25"/>
      <c r="L1198" s="28"/>
      <c r="M1198" s="23"/>
    </row>
    <row r="1199" spans="1:52" ht="30" customHeight="1" x14ac:dyDescent="0.3">
      <c r="A1199" s="19" t="s">
        <v>2606</v>
      </c>
      <c r="B1199" s="20"/>
      <c r="C1199" s="20"/>
      <c r="D1199" s="20"/>
      <c r="E1199" s="24"/>
      <c r="F1199" s="27"/>
      <c r="G1199" s="24"/>
      <c r="H1199" s="27"/>
      <c r="I1199" s="24"/>
      <c r="J1199" s="27"/>
      <c r="K1199" s="24"/>
      <c r="L1199" s="27"/>
      <c r="M1199" s="21"/>
      <c r="N1199" s="1" t="s">
        <v>1775</v>
      </c>
    </row>
    <row r="1200" spans="1:52" ht="30" customHeight="1" x14ac:dyDescent="0.3">
      <c r="A1200" s="22" t="s">
        <v>1653</v>
      </c>
      <c r="B1200" s="22" t="s">
        <v>2598</v>
      </c>
      <c r="C1200" s="22" t="s">
        <v>748</v>
      </c>
      <c r="D1200" s="23">
        <v>10.362</v>
      </c>
      <c r="E1200" s="25">
        <f>단가대비표!O48</f>
        <v>0</v>
      </c>
      <c r="F1200" s="28">
        <f>TRUNC(E1200*D1200,1)</f>
        <v>0</v>
      </c>
      <c r="G1200" s="25">
        <f>단가대비표!P48</f>
        <v>0</v>
      </c>
      <c r="H1200" s="28">
        <f>TRUNC(G1200*D1200,1)</f>
        <v>0</v>
      </c>
      <c r="I1200" s="25">
        <f>단가대비표!V48</f>
        <v>0</v>
      </c>
      <c r="J1200" s="28">
        <f>TRUNC(I1200*D1200,1)</f>
        <v>0</v>
      </c>
      <c r="K1200" s="25">
        <f t="shared" ref="K1200:L1204" si="182">TRUNC(E1200+G1200+I1200,1)</f>
        <v>0</v>
      </c>
      <c r="L1200" s="28">
        <f t="shared" si="182"/>
        <v>0</v>
      </c>
      <c r="M1200" s="22" t="s">
        <v>2599</v>
      </c>
      <c r="N1200" s="2" t="s">
        <v>1775</v>
      </c>
      <c r="O1200" s="2" t="s">
        <v>2600</v>
      </c>
      <c r="P1200" s="2" t="s">
        <v>64</v>
      </c>
      <c r="Q1200" s="2" t="s">
        <v>64</v>
      </c>
      <c r="R1200" s="2" t="s">
        <v>63</v>
      </c>
      <c r="S1200" s="3"/>
      <c r="T1200" s="3"/>
      <c r="U1200" s="3"/>
      <c r="V1200" s="3"/>
      <c r="W1200" s="3"/>
      <c r="X1200" s="3"/>
      <c r="Y1200" s="3"/>
      <c r="Z1200" s="3"/>
      <c r="AA1200" s="3"/>
      <c r="AB1200" s="3"/>
      <c r="AC1200" s="3"/>
      <c r="AD1200" s="3"/>
      <c r="AE1200" s="3"/>
      <c r="AF1200" s="3"/>
      <c r="AG1200" s="3"/>
      <c r="AH1200" s="3"/>
      <c r="AI1200" s="3"/>
      <c r="AJ1200" s="3"/>
      <c r="AK1200" s="3"/>
      <c r="AL1200" s="3"/>
      <c r="AM1200" s="3"/>
      <c r="AN1200" s="3"/>
      <c r="AO1200" s="3"/>
      <c r="AP1200" s="3"/>
      <c r="AQ1200" s="3"/>
      <c r="AR1200" s="3"/>
      <c r="AS1200" s="3"/>
      <c r="AT1200" s="3"/>
      <c r="AU1200" s="3"/>
      <c r="AV1200" s="2" t="s">
        <v>52</v>
      </c>
      <c r="AW1200" s="2" t="s">
        <v>2607</v>
      </c>
      <c r="AX1200" s="2" t="s">
        <v>52</v>
      </c>
      <c r="AY1200" s="2" t="s">
        <v>52</v>
      </c>
      <c r="AZ1200" s="2" t="s">
        <v>52</v>
      </c>
    </row>
    <row r="1201" spans="1:52" ht="30" customHeight="1" x14ac:dyDescent="0.3">
      <c r="A1201" s="22" t="s">
        <v>1366</v>
      </c>
      <c r="B1201" s="22" t="s">
        <v>1627</v>
      </c>
      <c r="C1201" s="22" t="s">
        <v>748</v>
      </c>
      <c r="D1201" s="23">
        <v>9.42</v>
      </c>
      <c r="E1201" s="25">
        <f>일위대가목록!E69</f>
        <v>0</v>
      </c>
      <c r="F1201" s="28">
        <f>TRUNC(E1201*D1201,1)</f>
        <v>0</v>
      </c>
      <c r="G1201" s="25">
        <f>일위대가목록!F69</f>
        <v>0</v>
      </c>
      <c r="H1201" s="28">
        <f>TRUNC(G1201*D1201,1)</f>
        <v>0</v>
      </c>
      <c r="I1201" s="25">
        <f>일위대가목록!G69</f>
        <v>0</v>
      </c>
      <c r="J1201" s="28">
        <f>TRUNC(I1201*D1201,1)</f>
        <v>0</v>
      </c>
      <c r="K1201" s="25">
        <f t="shared" si="182"/>
        <v>0</v>
      </c>
      <c r="L1201" s="28">
        <f t="shared" si="182"/>
        <v>0</v>
      </c>
      <c r="M1201" s="22" t="s">
        <v>1628</v>
      </c>
      <c r="N1201" s="2" t="s">
        <v>1775</v>
      </c>
      <c r="O1201" s="2" t="s">
        <v>1626</v>
      </c>
      <c r="P1201" s="2" t="s">
        <v>63</v>
      </c>
      <c r="Q1201" s="2" t="s">
        <v>64</v>
      </c>
      <c r="R1201" s="2" t="s">
        <v>64</v>
      </c>
      <c r="S1201" s="3"/>
      <c r="T1201" s="3"/>
      <c r="U1201" s="3"/>
      <c r="V1201" s="3"/>
      <c r="W1201" s="3"/>
      <c r="X1201" s="3"/>
      <c r="Y1201" s="3"/>
      <c r="Z1201" s="3"/>
      <c r="AA1201" s="3"/>
      <c r="AB1201" s="3"/>
      <c r="AC1201" s="3"/>
      <c r="AD1201" s="3"/>
      <c r="AE1201" s="3"/>
      <c r="AF1201" s="3"/>
      <c r="AG1201" s="3"/>
      <c r="AH1201" s="3"/>
      <c r="AI1201" s="3"/>
      <c r="AJ1201" s="3"/>
      <c r="AK1201" s="3"/>
      <c r="AL1201" s="3"/>
      <c r="AM1201" s="3"/>
      <c r="AN1201" s="3"/>
      <c r="AO1201" s="3"/>
      <c r="AP1201" s="3"/>
      <c r="AQ1201" s="3"/>
      <c r="AR1201" s="3"/>
      <c r="AS1201" s="3"/>
      <c r="AT1201" s="3"/>
      <c r="AU1201" s="3"/>
      <c r="AV1201" s="2" t="s">
        <v>52</v>
      </c>
      <c r="AW1201" s="2" t="s">
        <v>2608</v>
      </c>
      <c r="AX1201" s="2" t="s">
        <v>52</v>
      </c>
      <c r="AY1201" s="2" t="s">
        <v>52</v>
      </c>
      <c r="AZ1201" s="2" t="s">
        <v>52</v>
      </c>
    </row>
    <row r="1202" spans="1:52" ht="30" customHeight="1" x14ac:dyDescent="0.3">
      <c r="A1202" s="22" t="s">
        <v>755</v>
      </c>
      <c r="B1202" s="22" t="s">
        <v>747</v>
      </c>
      <c r="C1202" s="22" t="s">
        <v>748</v>
      </c>
      <c r="D1202" s="23">
        <v>-0.65939999999999999</v>
      </c>
      <c r="E1202" s="25">
        <f>단가대비표!O28</f>
        <v>0</v>
      </c>
      <c r="F1202" s="28">
        <f>TRUNC(E1202*D1202,1)</f>
        <v>0</v>
      </c>
      <c r="G1202" s="25">
        <f>단가대비표!P28</f>
        <v>0</v>
      </c>
      <c r="H1202" s="28">
        <f>TRUNC(G1202*D1202,1)</f>
        <v>0</v>
      </c>
      <c r="I1202" s="25">
        <f>단가대비표!V28</f>
        <v>0</v>
      </c>
      <c r="J1202" s="28">
        <f>TRUNC(I1202*D1202,1)</f>
        <v>0</v>
      </c>
      <c r="K1202" s="25">
        <f t="shared" si="182"/>
        <v>0</v>
      </c>
      <c r="L1202" s="28">
        <f t="shared" si="182"/>
        <v>0</v>
      </c>
      <c r="M1202" s="22" t="s">
        <v>756</v>
      </c>
      <c r="N1202" s="2" t="s">
        <v>1775</v>
      </c>
      <c r="O1202" s="2" t="s">
        <v>757</v>
      </c>
      <c r="P1202" s="2" t="s">
        <v>64</v>
      </c>
      <c r="Q1202" s="2" t="s">
        <v>64</v>
      </c>
      <c r="R1202" s="2" t="s">
        <v>63</v>
      </c>
      <c r="S1202" s="3"/>
      <c r="T1202" s="3"/>
      <c r="U1202" s="3"/>
      <c r="V1202" s="3"/>
      <c r="W1202" s="3"/>
      <c r="X1202" s="3"/>
      <c r="Y1202" s="3"/>
      <c r="Z1202" s="3"/>
      <c r="AA1202" s="3"/>
      <c r="AB1202" s="3"/>
      <c r="AC1202" s="3"/>
      <c r="AD1202" s="3"/>
      <c r="AE1202" s="3"/>
      <c r="AF1202" s="3"/>
      <c r="AG1202" s="3"/>
      <c r="AH1202" s="3"/>
      <c r="AI1202" s="3"/>
      <c r="AJ1202" s="3"/>
      <c r="AK1202" s="3"/>
      <c r="AL1202" s="3"/>
      <c r="AM1202" s="3"/>
      <c r="AN1202" s="3"/>
      <c r="AO1202" s="3"/>
      <c r="AP1202" s="3"/>
      <c r="AQ1202" s="3"/>
      <c r="AR1202" s="3"/>
      <c r="AS1202" s="3"/>
      <c r="AT1202" s="3"/>
      <c r="AU1202" s="3"/>
      <c r="AV1202" s="2" t="s">
        <v>52</v>
      </c>
      <c r="AW1202" s="2" t="s">
        <v>2609</v>
      </c>
      <c r="AX1202" s="2" t="s">
        <v>52</v>
      </c>
      <c r="AY1202" s="2" t="s">
        <v>52</v>
      </c>
      <c r="AZ1202" s="2" t="s">
        <v>52</v>
      </c>
    </row>
    <row r="1203" spans="1:52" ht="30" customHeight="1" x14ac:dyDescent="0.3">
      <c r="A1203" s="22" t="s">
        <v>1643</v>
      </c>
      <c r="B1203" s="22" t="s">
        <v>1372</v>
      </c>
      <c r="C1203" s="22" t="s">
        <v>82</v>
      </c>
      <c r="D1203" s="23">
        <v>2</v>
      </c>
      <c r="E1203" s="25">
        <f>일위대가목록!E118</f>
        <v>0</v>
      </c>
      <c r="F1203" s="28">
        <f>TRUNC(E1203*D1203,1)</f>
        <v>0</v>
      </c>
      <c r="G1203" s="25">
        <f>일위대가목록!F118</f>
        <v>0</v>
      </c>
      <c r="H1203" s="28">
        <f>TRUNC(G1203*D1203,1)</f>
        <v>0</v>
      </c>
      <c r="I1203" s="25">
        <f>일위대가목록!G118</f>
        <v>0</v>
      </c>
      <c r="J1203" s="28">
        <f>TRUNC(I1203*D1203,1)</f>
        <v>0</v>
      </c>
      <c r="K1203" s="25">
        <f t="shared" si="182"/>
        <v>0</v>
      </c>
      <c r="L1203" s="28">
        <f t="shared" si="182"/>
        <v>0</v>
      </c>
      <c r="M1203" s="22" t="s">
        <v>1644</v>
      </c>
      <c r="N1203" s="2" t="s">
        <v>1775</v>
      </c>
      <c r="O1203" s="2" t="s">
        <v>1645</v>
      </c>
      <c r="P1203" s="2" t="s">
        <v>63</v>
      </c>
      <c r="Q1203" s="2" t="s">
        <v>64</v>
      </c>
      <c r="R1203" s="2" t="s">
        <v>64</v>
      </c>
      <c r="S1203" s="3"/>
      <c r="T1203" s="3"/>
      <c r="U1203" s="3"/>
      <c r="V1203" s="3"/>
      <c r="W1203" s="3"/>
      <c r="X1203" s="3"/>
      <c r="Y1203" s="3"/>
      <c r="Z1203" s="3"/>
      <c r="AA1203" s="3"/>
      <c r="AB1203" s="3"/>
      <c r="AC1203" s="3"/>
      <c r="AD1203" s="3"/>
      <c r="AE1203" s="3"/>
      <c r="AF1203" s="3"/>
      <c r="AG1203" s="3"/>
      <c r="AH1203" s="3"/>
      <c r="AI1203" s="3"/>
      <c r="AJ1203" s="3"/>
      <c r="AK1203" s="3"/>
      <c r="AL1203" s="3"/>
      <c r="AM1203" s="3"/>
      <c r="AN1203" s="3"/>
      <c r="AO1203" s="3"/>
      <c r="AP1203" s="3"/>
      <c r="AQ1203" s="3"/>
      <c r="AR1203" s="3"/>
      <c r="AS1203" s="3"/>
      <c r="AT1203" s="3"/>
      <c r="AU1203" s="3"/>
      <c r="AV1203" s="2" t="s">
        <v>52</v>
      </c>
      <c r="AW1203" s="2" t="s">
        <v>2610</v>
      </c>
      <c r="AX1203" s="2" t="s">
        <v>52</v>
      </c>
      <c r="AY1203" s="2" t="s">
        <v>52</v>
      </c>
      <c r="AZ1203" s="2" t="s">
        <v>52</v>
      </c>
    </row>
    <row r="1204" spans="1:52" ht="30" customHeight="1" x14ac:dyDescent="0.3">
      <c r="A1204" s="22" t="s">
        <v>1647</v>
      </c>
      <c r="B1204" s="22" t="s">
        <v>1648</v>
      </c>
      <c r="C1204" s="22" t="s">
        <v>82</v>
      </c>
      <c r="D1204" s="23">
        <v>1</v>
      </c>
      <c r="E1204" s="25">
        <f>일위대가목록!E131</f>
        <v>0</v>
      </c>
      <c r="F1204" s="28">
        <f>TRUNC(E1204*D1204,1)</f>
        <v>0</v>
      </c>
      <c r="G1204" s="25">
        <f>일위대가목록!F131</f>
        <v>0</v>
      </c>
      <c r="H1204" s="28">
        <f>TRUNC(G1204*D1204,1)</f>
        <v>0</v>
      </c>
      <c r="I1204" s="25">
        <f>일위대가목록!G131</f>
        <v>0</v>
      </c>
      <c r="J1204" s="28">
        <f>TRUNC(I1204*D1204,1)</f>
        <v>0</v>
      </c>
      <c r="K1204" s="25">
        <f t="shared" si="182"/>
        <v>0</v>
      </c>
      <c r="L1204" s="28">
        <f t="shared" si="182"/>
        <v>0</v>
      </c>
      <c r="M1204" s="22" t="s">
        <v>1649</v>
      </c>
      <c r="N1204" s="2" t="s">
        <v>1775</v>
      </c>
      <c r="O1204" s="2" t="s">
        <v>1650</v>
      </c>
      <c r="P1204" s="2" t="s">
        <v>63</v>
      </c>
      <c r="Q1204" s="2" t="s">
        <v>64</v>
      </c>
      <c r="R1204" s="2" t="s">
        <v>64</v>
      </c>
      <c r="S1204" s="3"/>
      <c r="T1204" s="3"/>
      <c r="U1204" s="3"/>
      <c r="V1204" s="3"/>
      <c r="W1204" s="3"/>
      <c r="X1204" s="3"/>
      <c r="Y1204" s="3"/>
      <c r="Z1204" s="3"/>
      <c r="AA1204" s="3"/>
      <c r="AB1204" s="3"/>
      <c r="AC1204" s="3"/>
      <c r="AD1204" s="3"/>
      <c r="AE1204" s="3"/>
      <c r="AF1204" s="3"/>
      <c r="AG1204" s="3"/>
      <c r="AH1204" s="3"/>
      <c r="AI1204" s="3"/>
      <c r="AJ1204" s="3"/>
      <c r="AK1204" s="3"/>
      <c r="AL1204" s="3"/>
      <c r="AM1204" s="3"/>
      <c r="AN1204" s="3"/>
      <c r="AO1204" s="3"/>
      <c r="AP1204" s="3"/>
      <c r="AQ1204" s="3"/>
      <c r="AR1204" s="3"/>
      <c r="AS1204" s="3"/>
      <c r="AT1204" s="3"/>
      <c r="AU1204" s="3"/>
      <c r="AV1204" s="2" t="s">
        <v>52</v>
      </c>
      <c r="AW1204" s="2" t="s">
        <v>2611</v>
      </c>
      <c r="AX1204" s="2" t="s">
        <v>52</v>
      </c>
      <c r="AY1204" s="2" t="s">
        <v>52</v>
      </c>
      <c r="AZ1204" s="2" t="s">
        <v>52</v>
      </c>
    </row>
    <row r="1205" spans="1:52" ht="30" customHeight="1" x14ac:dyDescent="0.3">
      <c r="A1205" s="22" t="s">
        <v>885</v>
      </c>
      <c r="B1205" s="22" t="s">
        <v>52</v>
      </c>
      <c r="C1205" s="22" t="s">
        <v>52</v>
      </c>
      <c r="D1205" s="23"/>
      <c r="E1205" s="25"/>
      <c r="F1205" s="28">
        <f>TRUNC(SUMIF(N1200:N1204, N1199, F1200:F1204),0)</f>
        <v>0</v>
      </c>
      <c r="G1205" s="25"/>
      <c r="H1205" s="28">
        <f>TRUNC(SUMIF(N1200:N1204, N1199, H1200:H1204),0)</f>
        <v>0</v>
      </c>
      <c r="I1205" s="25"/>
      <c r="J1205" s="28">
        <f>TRUNC(SUMIF(N1200:N1204, N1199, J1200:J1204),0)</f>
        <v>0</v>
      </c>
      <c r="K1205" s="25"/>
      <c r="L1205" s="28">
        <f>F1205+H1205+J1205</f>
        <v>0</v>
      </c>
      <c r="M1205" s="22" t="s">
        <v>52</v>
      </c>
      <c r="N1205" s="2" t="s">
        <v>92</v>
      </c>
      <c r="O1205" s="2" t="s">
        <v>92</v>
      </c>
      <c r="P1205" s="2" t="s">
        <v>52</v>
      </c>
      <c r="Q1205" s="2" t="s">
        <v>52</v>
      </c>
      <c r="R1205" s="2" t="s">
        <v>52</v>
      </c>
      <c r="S1205" s="3"/>
      <c r="T1205" s="3"/>
      <c r="U1205" s="3"/>
      <c r="V1205" s="3"/>
      <c r="W1205" s="3"/>
      <c r="X1205" s="3"/>
      <c r="Y1205" s="3"/>
      <c r="Z1205" s="3"/>
      <c r="AA1205" s="3"/>
      <c r="AB1205" s="3"/>
      <c r="AC1205" s="3"/>
      <c r="AD1205" s="3"/>
      <c r="AE1205" s="3"/>
      <c r="AF1205" s="3"/>
      <c r="AG1205" s="3"/>
      <c r="AH1205" s="3"/>
      <c r="AI1205" s="3"/>
      <c r="AJ1205" s="3"/>
      <c r="AK1205" s="3"/>
      <c r="AL1205" s="3"/>
      <c r="AM1205" s="3"/>
      <c r="AN1205" s="3"/>
      <c r="AO1205" s="3"/>
      <c r="AP1205" s="3"/>
      <c r="AQ1205" s="3"/>
      <c r="AR1205" s="3"/>
      <c r="AS1205" s="3"/>
      <c r="AT1205" s="3"/>
      <c r="AU1205" s="3"/>
      <c r="AV1205" s="2" t="s">
        <v>52</v>
      </c>
      <c r="AW1205" s="2" t="s">
        <v>52</v>
      </c>
      <c r="AX1205" s="2" t="s">
        <v>52</v>
      </c>
      <c r="AY1205" s="2" t="s">
        <v>52</v>
      </c>
      <c r="AZ1205" s="2" t="s">
        <v>52</v>
      </c>
    </row>
    <row r="1206" spans="1:52" ht="30" customHeight="1" x14ac:dyDescent="0.3">
      <c r="A1206" s="23"/>
      <c r="B1206" s="23"/>
      <c r="C1206" s="23"/>
      <c r="D1206" s="23"/>
      <c r="E1206" s="25"/>
      <c r="F1206" s="28"/>
      <c r="G1206" s="25"/>
      <c r="H1206" s="28"/>
      <c r="I1206" s="25"/>
      <c r="J1206" s="28"/>
      <c r="K1206" s="25"/>
      <c r="L1206" s="28"/>
      <c r="M1206" s="23"/>
    </row>
    <row r="1207" spans="1:52" ht="30" customHeight="1" x14ac:dyDescent="0.3">
      <c r="A1207" s="19" t="s">
        <v>2612</v>
      </c>
      <c r="B1207" s="20"/>
      <c r="C1207" s="20"/>
      <c r="D1207" s="20"/>
      <c r="E1207" s="24"/>
      <c r="F1207" s="27"/>
      <c r="G1207" s="24"/>
      <c r="H1207" s="27"/>
      <c r="I1207" s="24"/>
      <c r="J1207" s="27"/>
      <c r="K1207" s="24"/>
      <c r="L1207" s="27"/>
      <c r="M1207" s="21"/>
      <c r="N1207" s="1" t="s">
        <v>1799</v>
      </c>
    </row>
    <row r="1208" spans="1:52" ht="30" customHeight="1" x14ac:dyDescent="0.3">
      <c r="A1208" s="22" t="s">
        <v>1361</v>
      </c>
      <c r="B1208" s="22" t="s">
        <v>2613</v>
      </c>
      <c r="C1208" s="22" t="s">
        <v>748</v>
      </c>
      <c r="D1208" s="23">
        <v>3.2130000000000001</v>
      </c>
      <c r="E1208" s="25">
        <f>단가대비표!O41</f>
        <v>0</v>
      </c>
      <c r="F1208" s="28">
        <f>TRUNC(E1208*D1208,1)</f>
        <v>0</v>
      </c>
      <c r="G1208" s="25">
        <f>단가대비표!P41</f>
        <v>0</v>
      </c>
      <c r="H1208" s="28">
        <f>TRUNC(G1208*D1208,1)</f>
        <v>0</v>
      </c>
      <c r="I1208" s="25">
        <f>단가대비표!V41</f>
        <v>0</v>
      </c>
      <c r="J1208" s="28">
        <f>TRUNC(I1208*D1208,1)</f>
        <v>0</v>
      </c>
      <c r="K1208" s="25">
        <f t="shared" ref="K1208:L1211" si="183">TRUNC(E1208+G1208+I1208,1)</f>
        <v>0</v>
      </c>
      <c r="L1208" s="28">
        <f t="shared" si="183"/>
        <v>0</v>
      </c>
      <c r="M1208" s="22" t="s">
        <v>2614</v>
      </c>
      <c r="N1208" s="2" t="s">
        <v>1799</v>
      </c>
      <c r="O1208" s="2" t="s">
        <v>2615</v>
      </c>
      <c r="P1208" s="2" t="s">
        <v>64</v>
      </c>
      <c r="Q1208" s="2" t="s">
        <v>64</v>
      </c>
      <c r="R1208" s="2" t="s">
        <v>63</v>
      </c>
      <c r="S1208" s="3"/>
      <c r="T1208" s="3"/>
      <c r="U1208" s="3"/>
      <c r="V1208" s="3"/>
      <c r="W1208" s="3"/>
      <c r="X1208" s="3"/>
      <c r="Y1208" s="3"/>
      <c r="Z1208" s="3"/>
      <c r="AA1208" s="3"/>
      <c r="AB1208" s="3"/>
      <c r="AC1208" s="3"/>
      <c r="AD1208" s="3"/>
      <c r="AE1208" s="3"/>
      <c r="AF1208" s="3"/>
      <c r="AG1208" s="3"/>
      <c r="AH1208" s="3"/>
      <c r="AI1208" s="3"/>
      <c r="AJ1208" s="3"/>
      <c r="AK1208" s="3"/>
      <c r="AL1208" s="3"/>
      <c r="AM1208" s="3"/>
      <c r="AN1208" s="3"/>
      <c r="AO1208" s="3"/>
      <c r="AP1208" s="3"/>
      <c r="AQ1208" s="3"/>
      <c r="AR1208" s="3"/>
      <c r="AS1208" s="3"/>
      <c r="AT1208" s="3"/>
      <c r="AU1208" s="3"/>
      <c r="AV1208" s="2" t="s">
        <v>52</v>
      </c>
      <c r="AW1208" s="2" t="s">
        <v>2616</v>
      </c>
      <c r="AX1208" s="2" t="s">
        <v>52</v>
      </c>
      <c r="AY1208" s="2" t="s">
        <v>52</v>
      </c>
      <c r="AZ1208" s="2" t="s">
        <v>52</v>
      </c>
    </row>
    <row r="1209" spans="1:52" ht="30" customHeight="1" x14ac:dyDescent="0.3">
      <c r="A1209" s="22" t="s">
        <v>1366</v>
      </c>
      <c r="B1209" s="22" t="s">
        <v>1367</v>
      </c>
      <c r="C1209" s="22" t="s">
        <v>748</v>
      </c>
      <c r="D1209" s="23">
        <v>3.06</v>
      </c>
      <c r="E1209" s="25">
        <f>일위대가목록!E67</f>
        <v>0</v>
      </c>
      <c r="F1209" s="28">
        <f>TRUNC(E1209*D1209,1)</f>
        <v>0</v>
      </c>
      <c r="G1209" s="25">
        <f>일위대가목록!F67</f>
        <v>0</v>
      </c>
      <c r="H1209" s="28">
        <f>TRUNC(G1209*D1209,1)</f>
        <v>0</v>
      </c>
      <c r="I1209" s="25">
        <f>일위대가목록!G67</f>
        <v>0</v>
      </c>
      <c r="J1209" s="28">
        <f>TRUNC(I1209*D1209,1)</f>
        <v>0</v>
      </c>
      <c r="K1209" s="25">
        <f t="shared" si="183"/>
        <v>0</v>
      </c>
      <c r="L1209" s="28">
        <f t="shared" si="183"/>
        <v>0</v>
      </c>
      <c r="M1209" s="22" t="s">
        <v>1368</v>
      </c>
      <c r="N1209" s="2" t="s">
        <v>1799</v>
      </c>
      <c r="O1209" s="2" t="s">
        <v>1369</v>
      </c>
      <c r="P1209" s="2" t="s">
        <v>63</v>
      </c>
      <c r="Q1209" s="2" t="s">
        <v>64</v>
      </c>
      <c r="R1209" s="2" t="s">
        <v>64</v>
      </c>
      <c r="S1209" s="3"/>
      <c r="T1209" s="3"/>
      <c r="U1209" s="3"/>
      <c r="V1209" s="3"/>
      <c r="W1209" s="3"/>
      <c r="X1209" s="3"/>
      <c r="Y1209" s="3"/>
      <c r="Z1209" s="3"/>
      <c r="AA1209" s="3"/>
      <c r="AB1209" s="3"/>
      <c r="AC1209" s="3"/>
      <c r="AD1209" s="3"/>
      <c r="AE1209" s="3"/>
      <c r="AF1209" s="3"/>
      <c r="AG1209" s="3"/>
      <c r="AH1209" s="3"/>
      <c r="AI1209" s="3"/>
      <c r="AJ1209" s="3"/>
      <c r="AK1209" s="3"/>
      <c r="AL1209" s="3"/>
      <c r="AM1209" s="3"/>
      <c r="AN1209" s="3"/>
      <c r="AO1209" s="3"/>
      <c r="AP1209" s="3"/>
      <c r="AQ1209" s="3"/>
      <c r="AR1209" s="3"/>
      <c r="AS1209" s="3"/>
      <c r="AT1209" s="3"/>
      <c r="AU1209" s="3"/>
      <c r="AV1209" s="2" t="s">
        <v>52</v>
      </c>
      <c r="AW1209" s="2" t="s">
        <v>2617</v>
      </c>
      <c r="AX1209" s="2" t="s">
        <v>52</v>
      </c>
      <c r="AY1209" s="2" t="s">
        <v>52</v>
      </c>
      <c r="AZ1209" s="2" t="s">
        <v>52</v>
      </c>
    </row>
    <row r="1210" spans="1:52" ht="30" customHeight="1" x14ac:dyDescent="0.3">
      <c r="A1210" s="22" t="s">
        <v>755</v>
      </c>
      <c r="B1210" s="22" t="s">
        <v>747</v>
      </c>
      <c r="C1210" s="22" t="s">
        <v>748</v>
      </c>
      <c r="D1210" s="23">
        <v>-0.13769999999999999</v>
      </c>
      <c r="E1210" s="25">
        <f>단가대비표!O28</f>
        <v>0</v>
      </c>
      <c r="F1210" s="28">
        <f>TRUNC(E1210*D1210,1)</f>
        <v>0</v>
      </c>
      <c r="G1210" s="25">
        <f>단가대비표!P28</f>
        <v>0</v>
      </c>
      <c r="H1210" s="28">
        <f>TRUNC(G1210*D1210,1)</f>
        <v>0</v>
      </c>
      <c r="I1210" s="25">
        <f>단가대비표!V28</f>
        <v>0</v>
      </c>
      <c r="J1210" s="28">
        <f>TRUNC(I1210*D1210,1)</f>
        <v>0</v>
      </c>
      <c r="K1210" s="25">
        <f t="shared" si="183"/>
        <v>0</v>
      </c>
      <c r="L1210" s="28">
        <f t="shared" si="183"/>
        <v>0</v>
      </c>
      <c r="M1210" s="22" t="s">
        <v>756</v>
      </c>
      <c r="N1210" s="2" t="s">
        <v>1799</v>
      </c>
      <c r="O1210" s="2" t="s">
        <v>757</v>
      </c>
      <c r="P1210" s="2" t="s">
        <v>64</v>
      </c>
      <c r="Q1210" s="2" t="s">
        <v>64</v>
      </c>
      <c r="R1210" s="2" t="s">
        <v>63</v>
      </c>
      <c r="S1210" s="3"/>
      <c r="T1210" s="3"/>
      <c r="U1210" s="3"/>
      <c r="V1210" s="3"/>
      <c r="W1210" s="3"/>
      <c r="X1210" s="3"/>
      <c r="Y1210" s="3"/>
      <c r="Z1210" s="3"/>
      <c r="AA1210" s="3"/>
      <c r="AB1210" s="3"/>
      <c r="AC1210" s="3"/>
      <c r="AD1210" s="3"/>
      <c r="AE1210" s="3"/>
      <c r="AF1210" s="3"/>
      <c r="AG1210" s="3"/>
      <c r="AH1210" s="3"/>
      <c r="AI1210" s="3"/>
      <c r="AJ1210" s="3"/>
      <c r="AK1210" s="3"/>
      <c r="AL1210" s="3"/>
      <c r="AM1210" s="3"/>
      <c r="AN1210" s="3"/>
      <c r="AO1210" s="3"/>
      <c r="AP1210" s="3"/>
      <c r="AQ1210" s="3"/>
      <c r="AR1210" s="3"/>
      <c r="AS1210" s="3"/>
      <c r="AT1210" s="3"/>
      <c r="AU1210" s="3"/>
      <c r="AV1210" s="2" t="s">
        <v>52</v>
      </c>
      <c r="AW1210" s="2" t="s">
        <v>2618</v>
      </c>
      <c r="AX1210" s="2" t="s">
        <v>52</v>
      </c>
      <c r="AY1210" s="2" t="s">
        <v>52</v>
      </c>
      <c r="AZ1210" s="2" t="s">
        <v>52</v>
      </c>
    </row>
    <row r="1211" spans="1:52" ht="30" customHeight="1" x14ac:dyDescent="0.3">
      <c r="A1211" s="22" t="s">
        <v>1643</v>
      </c>
      <c r="B1211" s="22" t="s">
        <v>1372</v>
      </c>
      <c r="C1211" s="22" t="s">
        <v>82</v>
      </c>
      <c r="D1211" s="23">
        <v>0.2</v>
      </c>
      <c r="E1211" s="25">
        <f>일위대가목록!E118</f>
        <v>0</v>
      </c>
      <c r="F1211" s="28">
        <f>TRUNC(E1211*D1211,1)</f>
        <v>0</v>
      </c>
      <c r="G1211" s="25">
        <f>일위대가목록!F118</f>
        <v>0</v>
      </c>
      <c r="H1211" s="28">
        <f>TRUNC(G1211*D1211,1)</f>
        <v>0</v>
      </c>
      <c r="I1211" s="25">
        <f>일위대가목록!G118</f>
        <v>0</v>
      </c>
      <c r="J1211" s="28">
        <f>TRUNC(I1211*D1211,1)</f>
        <v>0</v>
      </c>
      <c r="K1211" s="25">
        <f t="shared" si="183"/>
        <v>0</v>
      </c>
      <c r="L1211" s="28">
        <f t="shared" si="183"/>
        <v>0</v>
      </c>
      <c r="M1211" s="22" t="s">
        <v>1644</v>
      </c>
      <c r="N1211" s="2" t="s">
        <v>1799</v>
      </c>
      <c r="O1211" s="2" t="s">
        <v>1645</v>
      </c>
      <c r="P1211" s="2" t="s">
        <v>63</v>
      </c>
      <c r="Q1211" s="2" t="s">
        <v>64</v>
      </c>
      <c r="R1211" s="2" t="s">
        <v>64</v>
      </c>
      <c r="S1211" s="3"/>
      <c r="T1211" s="3"/>
      <c r="U1211" s="3"/>
      <c r="V1211" s="3"/>
      <c r="W1211" s="3"/>
      <c r="X1211" s="3"/>
      <c r="Y1211" s="3"/>
      <c r="Z1211" s="3"/>
      <c r="AA1211" s="3"/>
      <c r="AB1211" s="3"/>
      <c r="AC1211" s="3"/>
      <c r="AD1211" s="3"/>
      <c r="AE1211" s="3"/>
      <c r="AF1211" s="3"/>
      <c r="AG1211" s="3"/>
      <c r="AH1211" s="3"/>
      <c r="AI1211" s="3"/>
      <c r="AJ1211" s="3"/>
      <c r="AK1211" s="3"/>
      <c r="AL1211" s="3"/>
      <c r="AM1211" s="3"/>
      <c r="AN1211" s="3"/>
      <c r="AO1211" s="3"/>
      <c r="AP1211" s="3"/>
      <c r="AQ1211" s="3"/>
      <c r="AR1211" s="3"/>
      <c r="AS1211" s="3"/>
      <c r="AT1211" s="3"/>
      <c r="AU1211" s="3"/>
      <c r="AV1211" s="2" t="s">
        <v>52</v>
      </c>
      <c r="AW1211" s="2" t="s">
        <v>2619</v>
      </c>
      <c r="AX1211" s="2" t="s">
        <v>52</v>
      </c>
      <c r="AY1211" s="2" t="s">
        <v>52</v>
      </c>
      <c r="AZ1211" s="2" t="s">
        <v>52</v>
      </c>
    </row>
    <row r="1212" spans="1:52" ht="30" customHeight="1" x14ac:dyDescent="0.3">
      <c r="A1212" s="22" t="s">
        <v>885</v>
      </c>
      <c r="B1212" s="22" t="s">
        <v>52</v>
      </c>
      <c r="C1212" s="22" t="s">
        <v>52</v>
      </c>
      <c r="D1212" s="23"/>
      <c r="E1212" s="25"/>
      <c r="F1212" s="28">
        <f>TRUNC(SUMIF(N1208:N1211, N1207, F1208:F1211),0)</f>
        <v>0</v>
      </c>
      <c r="G1212" s="25"/>
      <c r="H1212" s="28">
        <f>TRUNC(SUMIF(N1208:N1211, N1207, H1208:H1211),0)</f>
        <v>0</v>
      </c>
      <c r="I1212" s="25"/>
      <c r="J1212" s="28">
        <f>TRUNC(SUMIF(N1208:N1211, N1207, J1208:J1211),0)</f>
        <v>0</v>
      </c>
      <c r="K1212" s="25"/>
      <c r="L1212" s="28">
        <f>F1212+H1212+J1212</f>
        <v>0</v>
      </c>
      <c r="M1212" s="22" t="s">
        <v>52</v>
      </c>
      <c r="N1212" s="2" t="s">
        <v>92</v>
      </c>
      <c r="O1212" s="2" t="s">
        <v>92</v>
      </c>
      <c r="P1212" s="2" t="s">
        <v>52</v>
      </c>
      <c r="Q1212" s="2" t="s">
        <v>52</v>
      </c>
      <c r="R1212" s="2" t="s">
        <v>52</v>
      </c>
      <c r="S1212" s="3"/>
      <c r="T1212" s="3"/>
      <c r="U1212" s="3"/>
      <c r="V1212" s="3"/>
      <c r="W1212" s="3"/>
      <c r="X1212" s="3"/>
      <c r="Y1212" s="3"/>
      <c r="Z1212" s="3"/>
      <c r="AA1212" s="3"/>
      <c r="AB1212" s="3"/>
      <c r="AC1212" s="3"/>
      <c r="AD1212" s="3"/>
      <c r="AE1212" s="3"/>
      <c r="AF1212" s="3"/>
      <c r="AG1212" s="3"/>
      <c r="AH1212" s="3"/>
      <c r="AI1212" s="3"/>
      <c r="AJ1212" s="3"/>
      <c r="AK1212" s="3"/>
      <c r="AL1212" s="3"/>
      <c r="AM1212" s="3"/>
      <c r="AN1212" s="3"/>
      <c r="AO1212" s="3"/>
      <c r="AP1212" s="3"/>
      <c r="AQ1212" s="3"/>
      <c r="AR1212" s="3"/>
      <c r="AS1212" s="3"/>
      <c r="AT1212" s="3"/>
      <c r="AU1212" s="3"/>
      <c r="AV1212" s="2" t="s">
        <v>52</v>
      </c>
      <c r="AW1212" s="2" t="s">
        <v>52</v>
      </c>
      <c r="AX1212" s="2" t="s">
        <v>52</v>
      </c>
      <c r="AY1212" s="2" t="s">
        <v>52</v>
      </c>
      <c r="AZ1212" s="2" t="s">
        <v>52</v>
      </c>
    </row>
    <row r="1213" spans="1:52" ht="30" customHeight="1" x14ac:dyDescent="0.3">
      <c r="A1213" s="23"/>
      <c r="B1213" s="23"/>
      <c r="C1213" s="23"/>
      <c r="D1213" s="23"/>
      <c r="E1213" s="25"/>
      <c r="F1213" s="28"/>
      <c r="G1213" s="25"/>
      <c r="H1213" s="28"/>
      <c r="I1213" s="25"/>
      <c r="J1213" s="28"/>
      <c r="K1213" s="25"/>
      <c r="L1213" s="28"/>
      <c r="M1213" s="23"/>
    </row>
    <row r="1214" spans="1:52" ht="30" customHeight="1" x14ac:dyDescent="0.3">
      <c r="A1214" s="19" t="s">
        <v>2620</v>
      </c>
      <c r="B1214" s="20"/>
      <c r="C1214" s="20"/>
      <c r="D1214" s="20"/>
      <c r="E1214" s="24"/>
      <c r="F1214" s="27"/>
      <c r="G1214" s="24"/>
      <c r="H1214" s="27"/>
      <c r="I1214" s="24"/>
      <c r="J1214" s="27"/>
      <c r="K1214" s="24"/>
      <c r="L1214" s="27"/>
      <c r="M1214" s="21"/>
      <c r="N1214" s="1" t="s">
        <v>1675</v>
      </c>
    </row>
    <row r="1215" spans="1:52" ht="30" customHeight="1" x14ac:dyDescent="0.3">
      <c r="A1215" s="22" t="s">
        <v>1706</v>
      </c>
      <c r="B1215" s="22" t="s">
        <v>2621</v>
      </c>
      <c r="C1215" s="22" t="s">
        <v>60</v>
      </c>
      <c r="D1215" s="23">
        <v>1.05</v>
      </c>
      <c r="E1215" s="25">
        <f>단가대비표!O134</f>
        <v>0</v>
      </c>
      <c r="F1215" s="28">
        <f>TRUNC(E1215*D1215,1)</f>
        <v>0</v>
      </c>
      <c r="G1215" s="25">
        <f>단가대비표!P134</f>
        <v>0</v>
      </c>
      <c r="H1215" s="28">
        <f>TRUNC(G1215*D1215,1)</f>
        <v>0</v>
      </c>
      <c r="I1215" s="25">
        <f>단가대비표!V134</f>
        <v>0</v>
      </c>
      <c r="J1215" s="28">
        <f>TRUNC(I1215*D1215,1)</f>
        <v>0</v>
      </c>
      <c r="K1215" s="25">
        <f t="shared" ref="K1215:L1218" si="184">TRUNC(E1215+G1215+I1215,1)</f>
        <v>0</v>
      </c>
      <c r="L1215" s="28">
        <f t="shared" si="184"/>
        <v>0</v>
      </c>
      <c r="M1215" s="22" t="s">
        <v>2622</v>
      </c>
      <c r="N1215" s="2" t="s">
        <v>1675</v>
      </c>
      <c r="O1215" s="2" t="s">
        <v>2623</v>
      </c>
      <c r="P1215" s="2" t="s">
        <v>64</v>
      </c>
      <c r="Q1215" s="2" t="s">
        <v>64</v>
      </c>
      <c r="R1215" s="2" t="s">
        <v>63</v>
      </c>
      <c r="S1215" s="3"/>
      <c r="T1215" s="3"/>
      <c r="U1215" s="3"/>
      <c r="V1215" s="3"/>
      <c r="W1215" s="3"/>
      <c r="X1215" s="3"/>
      <c r="Y1215" s="3"/>
      <c r="Z1215" s="3"/>
      <c r="AA1215" s="3"/>
      <c r="AB1215" s="3"/>
      <c r="AC1215" s="3"/>
      <c r="AD1215" s="3"/>
      <c r="AE1215" s="3"/>
      <c r="AF1215" s="3"/>
      <c r="AG1215" s="3"/>
      <c r="AH1215" s="3"/>
      <c r="AI1215" s="3"/>
      <c r="AJ1215" s="3"/>
      <c r="AK1215" s="3"/>
      <c r="AL1215" s="3"/>
      <c r="AM1215" s="3"/>
      <c r="AN1215" s="3"/>
      <c r="AO1215" s="3"/>
      <c r="AP1215" s="3"/>
      <c r="AQ1215" s="3"/>
      <c r="AR1215" s="3"/>
      <c r="AS1215" s="3"/>
      <c r="AT1215" s="3"/>
      <c r="AU1215" s="3"/>
      <c r="AV1215" s="2" t="s">
        <v>52</v>
      </c>
      <c r="AW1215" s="2" t="s">
        <v>2624</v>
      </c>
      <c r="AX1215" s="2" t="s">
        <v>52</v>
      </c>
      <c r="AY1215" s="2" t="s">
        <v>52</v>
      </c>
      <c r="AZ1215" s="2" t="s">
        <v>52</v>
      </c>
    </row>
    <row r="1216" spans="1:52" ht="30" customHeight="1" x14ac:dyDescent="0.3">
      <c r="A1216" s="22" t="s">
        <v>1366</v>
      </c>
      <c r="B1216" s="22" t="s">
        <v>1367</v>
      </c>
      <c r="C1216" s="22" t="s">
        <v>748</v>
      </c>
      <c r="D1216" s="23">
        <v>0.92</v>
      </c>
      <c r="E1216" s="25">
        <f>일위대가목록!E67</f>
        <v>0</v>
      </c>
      <c r="F1216" s="28">
        <f>TRUNC(E1216*D1216,1)</f>
        <v>0</v>
      </c>
      <c r="G1216" s="25">
        <f>일위대가목록!F67</f>
        <v>0</v>
      </c>
      <c r="H1216" s="28">
        <f>TRUNC(G1216*D1216,1)</f>
        <v>0</v>
      </c>
      <c r="I1216" s="25">
        <f>일위대가목록!G67</f>
        <v>0</v>
      </c>
      <c r="J1216" s="28">
        <f>TRUNC(I1216*D1216,1)</f>
        <v>0</v>
      </c>
      <c r="K1216" s="25">
        <f t="shared" si="184"/>
        <v>0</v>
      </c>
      <c r="L1216" s="28">
        <f t="shared" si="184"/>
        <v>0</v>
      </c>
      <c r="M1216" s="22" t="s">
        <v>1368</v>
      </c>
      <c r="N1216" s="2" t="s">
        <v>1675</v>
      </c>
      <c r="O1216" s="2" t="s">
        <v>1369</v>
      </c>
      <c r="P1216" s="2" t="s">
        <v>63</v>
      </c>
      <c r="Q1216" s="2" t="s">
        <v>64</v>
      </c>
      <c r="R1216" s="2" t="s">
        <v>64</v>
      </c>
      <c r="S1216" s="3"/>
      <c r="T1216" s="3"/>
      <c r="U1216" s="3"/>
      <c r="V1216" s="3"/>
      <c r="W1216" s="3"/>
      <c r="X1216" s="3"/>
      <c r="Y1216" s="3"/>
      <c r="Z1216" s="3"/>
      <c r="AA1216" s="3"/>
      <c r="AB1216" s="3"/>
      <c r="AC1216" s="3"/>
      <c r="AD1216" s="3"/>
      <c r="AE1216" s="3"/>
      <c r="AF1216" s="3"/>
      <c r="AG1216" s="3"/>
      <c r="AH1216" s="3"/>
      <c r="AI1216" s="3"/>
      <c r="AJ1216" s="3"/>
      <c r="AK1216" s="3"/>
      <c r="AL1216" s="3"/>
      <c r="AM1216" s="3"/>
      <c r="AN1216" s="3"/>
      <c r="AO1216" s="3"/>
      <c r="AP1216" s="3"/>
      <c r="AQ1216" s="3"/>
      <c r="AR1216" s="3"/>
      <c r="AS1216" s="3"/>
      <c r="AT1216" s="3"/>
      <c r="AU1216" s="3"/>
      <c r="AV1216" s="2" t="s">
        <v>52</v>
      </c>
      <c r="AW1216" s="2" t="s">
        <v>2625</v>
      </c>
      <c r="AX1216" s="2" t="s">
        <v>52</v>
      </c>
      <c r="AY1216" s="2" t="s">
        <v>52</v>
      </c>
      <c r="AZ1216" s="2" t="s">
        <v>52</v>
      </c>
    </row>
    <row r="1217" spans="1:52" ht="30" customHeight="1" x14ac:dyDescent="0.3">
      <c r="A1217" s="22" t="s">
        <v>755</v>
      </c>
      <c r="B1217" s="22" t="s">
        <v>747</v>
      </c>
      <c r="C1217" s="22" t="s">
        <v>748</v>
      </c>
      <c r="D1217" s="23">
        <v>-3.2199999999999999E-2</v>
      </c>
      <c r="E1217" s="25">
        <f>단가대비표!O28</f>
        <v>0</v>
      </c>
      <c r="F1217" s="28">
        <f>TRUNC(E1217*D1217,1)</f>
        <v>0</v>
      </c>
      <c r="G1217" s="25">
        <f>단가대비표!P28</f>
        <v>0</v>
      </c>
      <c r="H1217" s="28">
        <f>TRUNC(G1217*D1217,1)</f>
        <v>0</v>
      </c>
      <c r="I1217" s="25">
        <f>단가대비표!V28</f>
        <v>0</v>
      </c>
      <c r="J1217" s="28">
        <f>TRUNC(I1217*D1217,1)</f>
        <v>0</v>
      </c>
      <c r="K1217" s="25">
        <f t="shared" si="184"/>
        <v>0</v>
      </c>
      <c r="L1217" s="28">
        <f t="shared" si="184"/>
        <v>0</v>
      </c>
      <c r="M1217" s="22" t="s">
        <v>756</v>
      </c>
      <c r="N1217" s="2" t="s">
        <v>1675</v>
      </c>
      <c r="O1217" s="2" t="s">
        <v>757</v>
      </c>
      <c r="P1217" s="2" t="s">
        <v>64</v>
      </c>
      <c r="Q1217" s="2" t="s">
        <v>64</v>
      </c>
      <c r="R1217" s="2" t="s">
        <v>63</v>
      </c>
      <c r="S1217" s="3"/>
      <c r="T1217" s="3"/>
      <c r="U1217" s="3"/>
      <c r="V1217" s="3"/>
      <c r="W1217" s="3"/>
      <c r="X1217" s="3"/>
      <c r="Y1217" s="3"/>
      <c r="Z1217" s="3"/>
      <c r="AA1217" s="3"/>
      <c r="AB1217" s="3"/>
      <c r="AC1217" s="3"/>
      <c r="AD1217" s="3"/>
      <c r="AE1217" s="3"/>
      <c r="AF1217" s="3"/>
      <c r="AG1217" s="3"/>
      <c r="AH1217" s="3"/>
      <c r="AI1217" s="3"/>
      <c r="AJ1217" s="3"/>
      <c r="AK1217" s="3"/>
      <c r="AL1217" s="3"/>
      <c r="AM1217" s="3"/>
      <c r="AN1217" s="3"/>
      <c r="AO1217" s="3"/>
      <c r="AP1217" s="3"/>
      <c r="AQ1217" s="3"/>
      <c r="AR1217" s="3"/>
      <c r="AS1217" s="3"/>
      <c r="AT1217" s="3"/>
      <c r="AU1217" s="3"/>
      <c r="AV1217" s="2" t="s">
        <v>52</v>
      </c>
      <c r="AW1217" s="2" t="s">
        <v>2626</v>
      </c>
      <c r="AX1217" s="2" t="s">
        <v>52</v>
      </c>
      <c r="AY1217" s="2" t="s">
        <v>52</v>
      </c>
      <c r="AZ1217" s="2" t="s">
        <v>52</v>
      </c>
    </row>
    <row r="1218" spans="1:52" ht="30" customHeight="1" x14ac:dyDescent="0.3">
      <c r="A1218" s="22" t="s">
        <v>1643</v>
      </c>
      <c r="B1218" s="22" t="s">
        <v>1372</v>
      </c>
      <c r="C1218" s="22" t="s">
        <v>82</v>
      </c>
      <c r="D1218" s="23">
        <v>0.08</v>
      </c>
      <c r="E1218" s="25">
        <f>일위대가목록!E118</f>
        <v>0</v>
      </c>
      <c r="F1218" s="28">
        <f>TRUNC(E1218*D1218,1)</f>
        <v>0</v>
      </c>
      <c r="G1218" s="25">
        <f>일위대가목록!F118</f>
        <v>0</v>
      </c>
      <c r="H1218" s="28">
        <f>TRUNC(G1218*D1218,1)</f>
        <v>0</v>
      </c>
      <c r="I1218" s="25">
        <f>일위대가목록!G118</f>
        <v>0</v>
      </c>
      <c r="J1218" s="28">
        <f>TRUNC(I1218*D1218,1)</f>
        <v>0</v>
      </c>
      <c r="K1218" s="25">
        <f t="shared" si="184"/>
        <v>0</v>
      </c>
      <c r="L1218" s="28">
        <f t="shared" si="184"/>
        <v>0</v>
      </c>
      <c r="M1218" s="22" t="s">
        <v>1644</v>
      </c>
      <c r="N1218" s="2" t="s">
        <v>1675</v>
      </c>
      <c r="O1218" s="2" t="s">
        <v>1645</v>
      </c>
      <c r="P1218" s="2" t="s">
        <v>63</v>
      </c>
      <c r="Q1218" s="2" t="s">
        <v>64</v>
      </c>
      <c r="R1218" s="2" t="s">
        <v>64</v>
      </c>
      <c r="S1218" s="3"/>
      <c r="T1218" s="3"/>
      <c r="U1218" s="3"/>
      <c r="V1218" s="3"/>
      <c r="W1218" s="3"/>
      <c r="X1218" s="3"/>
      <c r="Y1218" s="3"/>
      <c r="Z1218" s="3"/>
      <c r="AA1218" s="3"/>
      <c r="AB1218" s="3"/>
      <c r="AC1218" s="3"/>
      <c r="AD1218" s="3"/>
      <c r="AE1218" s="3"/>
      <c r="AF1218" s="3"/>
      <c r="AG1218" s="3"/>
      <c r="AH1218" s="3"/>
      <c r="AI1218" s="3"/>
      <c r="AJ1218" s="3"/>
      <c r="AK1218" s="3"/>
      <c r="AL1218" s="3"/>
      <c r="AM1218" s="3"/>
      <c r="AN1218" s="3"/>
      <c r="AO1218" s="3"/>
      <c r="AP1218" s="3"/>
      <c r="AQ1218" s="3"/>
      <c r="AR1218" s="3"/>
      <c r="AS1218" s="3"/>
      <c r="AT1218" s="3"/>
      <c r="AU1218" s="3"/>
      <c r="AV1218" s="2" t="s">
        <v>52</v>
      </c>
      <c r="AW1218" s="2" t="s">
        <v>2627</v>
      </c>
      <c r="AX1218" s="2" t="s">
        <v>52</v>
      </c>
      <c r="AY1218" s="2" t="s">
        <v>52</v>
      </c>
      <c r="AZ1218" s="2" t="s">
        <v>52</v>
      </c>
    </row>
    <row r="1219" spans="1:52" ht="30" customHeight="1" x14ac:dyDescent="0.3">
      <c r="A1219" s="22" t="s">
        <v>885</v>
      </c>
      <c r="B1219" s="22" t="s">
        <v>52</v>
      </c>
      <c r="C1219" s="22" t="s">
        <v>52</v>
      </c>
      <c r="D1219" s="23"/>
      <c r="E1219" s="25"/>
      <c r="F1219" s="28">
        <f>TRUNC(SUMIF(N1215:N1218, N1214, F1215:F1218),0)</f>
        <v>0</v>
      </c>
      <c r="G1219" s="25"/>
      <c r="H1219" s="28">
        <f>TRUNC(SUMIF(N1215:N1218, N1214, H1215:H1218),0)</f>
        <v>0</v>
      </c>
      <c r="I1219" s="25"/>
      <c r="J1219" s="28">
        <f>TRUNC(SUMIF(N1215:N1218, N1214, J1215:J1218),0)</f>
        <v>0</v>
      </c>
      <c r="K1219" s="25"/>
      <c r="L1219" s="28">
        <f>F1219+H1219+J1219</f>
        <v>0</v>
      </c>
      <c r="M1219" s="22" t="s">
        <v>52</v>
      </c>
      <c r="N1219" s="2" t="s">
        <v>92</v>
      </c>
      <c r="O1219" s="2" t="s">
        <v>92</v>
      </c>
      <c r="P1219" s="2" t="s">
        <v>52</v>
      </c>
      <c r="Q1219" s="2" t="s">
        <v>52</v>
      </c>
      <c r="R1219" s="2" t="s">
        <v>52</v>
      </c>
      <c r="S1219" s="3"/>
      <c r="T1219" s="3"/>
      <c r="U1219" s="3"/>
      <c r="V1219" s="3"/>
      <c r="W1219" s="3"/>
      <c r="X1219" s="3"/>
      <c r="Y1219" s="3"/>
      <c r="Z1219" s="3"/>
      <c r="AA1219" s="3"/>
      <c r="AB1219" s="3"/>
      <c r="AC1219" s="3"/>
      <c r="AD1219" s="3"/>
      <c r="AE1219" s="3"/>
      <c r="AF1219" s="3"/>
      <c r="AG1219" s="3"/>
      <c r="AH1219" s="3"/>
      <c r="AI1219" s="3"/>
      <c r="AJ1219" s="3"/>
      <c r="AK1219" s="3"/>
      <c r="AL1219" s="3"/>
      <c r="AM1219" s="3"/>
      <c r="AN1219" s="3"/>
      <c r="AO1219" s="3"/>
      <c r="AP1219" s="3"/>
      <c r="AQ1219" s="3"/>
      <c r="AR1219" s="3"/>
      <c r="AS1219" s="3"/>
      <c r="AT1219" s="3"/>
      <c r="AU1219" s="3"/>
      <c r="AV1219" s="2" t="s">
        <v>52</v>
      </c>
      <c r="AW1219" s="2" t="s">
        <v>52</v>
      </c>
      <c r="AX1219" s="2" t="s">
        <v>52</v>
      </c>
      <c r="AY1219" s="2" t="s">
        <v>52</v>
      </c>
      <c r="AZ1219" s="2" t="s">
        <v>52</v>
      </c>
    </row>
    <row r="1220" spans="1:52" ht="30" customHeight="1" x14ac:dyDescent="0.3">
      <c r="A1220" s="23"/>
      <c r="B1220" s="23"/>
      <c r="C1220" s="23"/>
      <c r="D1220" s="23"/>
      <c r="E1220" s="25"/>
      <c r="F1220" s="28"/>
      <c r="G1220" s="25"/>
      <c r="H1220" s="28"/>
      <c r="I1220" s="25"/>
      <c r="J1220" s="28"/>
      <c r="K1220" s="25"/>
      <c r="L1220" s="28"/>
      <c r="M1220" s="23"/>
    </row>
    <row r="1221" spans="1:52" ht="30" customHeight="1" x14ac:dyDescent="0.3">
      <c r="A1221" s="19" t="s">
        <v>2628</v>
      </c>
      <c r="B1221" s="20"/>
      <c r="C1221" s="20"/>
      <c r="D1221" s="20"/>
      <c r="E1221" s="24"/>
      <c r="F1221" s="27"/>
      <c r="G1221" s="24"/>
      <c r="H1221" s="27"/>
      <c r="I1221" s="24"/>
      <c r="J1221" s="27"/>
      <c r="K1221" s="24"/>
      <c r="L1221" s="27"/>
      <c r="M1221" s="21"/>
      <c r="N1221" s="1" t="s">
        <v>1790</v>
      </c>
    </row>
    <row r="1222" spans="1:52" ht="30" customHeight="1" x14ac:dyDescent="0.3">
      <c r="A1222" s="22" t="s">
        <v>1706</v>
      </c>
      <c r="B1222" s="22" t="s">
        <v>2629</v>
      </c>
      <c r="C1222" s="22" t="s">
        <v>60</v>
      </c>
      <c r="D1222" s="23">
        <v>1.05</v>
      </c>
      <c r="E1222" s="25">
        <f>단가대비표!O138</f>
        <v>0</v>
      </c>
      <c r="F1222" s="28">
        <f>TRUNC(E1222*D1222,1)</f>
        <v>0</v>
      </c>
      <c r="G1222" s="25">
        <f>단가대비표!P138</f>
        <v>0</v>
      </c>
      <c r="H1222" s="28">
        <f>TRUNC(G1222*D1222,1)</f>
        <v>0</v>
      </c>
      <c r="I1222" s="25">
        <f>단가대비표!V138</f>
        <v>0</v>
      </c>
      <c r="J1222" s="28">
        <f>TRUNC(I1222*D1222,1)</f>
        <v>0</v>
      </c>
      <c r="K1222" s="25">
        <f t="shared" ref="K1222:L1225" si="185">TRUNC(E1222+G1222+I1222,1)</f>
        <v>0</v>
      </c>
      <c r="L1222" s="28">
        <f t="shared" si="185"/>
        <v>0</v>
      </c>
      <c r="M1222" s="22" t="s">
        <v>2630</v>
      </c>
      <c r="N1222" s="2" t="s">
        <v>1790</v>
      </c>
      <c r="O1222" s="2" t="s">
        <v>2631</v>
      </c>
      <c r="P1222" s="2" t="s">
        <v>64</v>
      </c>
      <c r="Q1222" s="2" t="s">
        <v>64</v>
      </c>
      <c r="R1222" s="2" t="s">
        <v>63</v>
      </c>
      <c r="S1222" s="3"/>
      <c r="T1222" s="3"/>
      <c r="U1222" s="3"/>
      <c r="V1222" s="3"/>
      <c r="W1222" s="3"/>
      <c r="X1222" s="3"/>
      <c r="Y1222" s="3"/>
      <c r="Z1222" s="3"/>
      <c r="AA1222" s="3"/>
      <c r="AB1222" s="3"/>
      <c r="AC1222" s="3"/>
      <c r="AD1222" s="3"/>
      <c r="AE1222" s="3"/>
      <c r="AF1222" s="3"/>
      <c r="AG1222" s="3"/>
      <c r="AH1222" s="3"/>
      <c r="AI1222" s="3"/>
      <c r="AJ1222" s="3"/>
      <c r="AK1222" s="3"/>
      <c r="AL1222" s="3"/>
      <c r="AM1222" s="3"/>
      <c r="AN1222" s="3"/>
      <c r="AO1222" s="3"/>
      <c r="AP1222" s="3"/>
      <c r="AQ1222" s="3"/>
      <c r="AR1222" s="3"/>
      <c r="AS1222" s="3"/>
      <c r="AT1222" s="3"/>
      <c r="AU1222" s="3"/>
      <c r="AV1222" s="2" t="s">
        <v>52</v>
      </c>
      <c r="AW1222" s="2" t="s">
        <v>2632</v>
      </c>
      <c r="AX1222" s="2" t="s">
        <v>52</v>
      </c>
      <c r="AY1222" s="2" t="s">
        <v>52</v>
      </c>
      <c r="AZ1222" s="2" t="s">
        <v>52</v>
      </c>
    </row>
    <row r="1223" spans="1:52" ht="30" customHeight="1" x14ac:dyDescent="0.3">
      <c r="A1223" s="22" t="s">
        <v>1366</v>
      </c>
      <c r="B1223" s="22" t="s">
        <v>1367</v>
      </c>
      <c r="C1223" s="22" t="s">
        <v>748</v>
      </c>
      <c r="D1223" s="23">
        <v>1.88</v>
      </c>
      <c r="E1223" s="25">
        <f>일위대가목록!E67</f>
        <v>0</v>
      </c>
      <c r="F1223" s="28">
        <f>TRUNC(E1223*D1223,1)</f>
        <v>0</v>
      </c>
      <c r="G1223" s="25">
        <f>일위대가목록!F67</f>
        <v>0</v>
      </c>
      <c r="H1223" s="28">
        <f>TRUNC(G1223*D1223,1)</f>
        <v>0</v>
      </c>
      <c r="I1223" s="25">
        <f>일위대가목록!G67</f>
        <v>0</v>
      </c>
      <c r="J1223" s="28">
        <f>TRUNC(I1223*D1223,1)</f>
        <v>0</v>
      </c>
      <c r="K1223" s="25">
        <f t="shared" si="185"/>
        <v>0</v>
      </c>
      <c r="L1223" s="28">
        <f t="shared" si="185"/>
        <v>0</v>
      </c>
      <c r="M1223" s="22" t="s">
        <v>1368</v>
      </c>
      <c r="N1223" s="2" t="s">
        <v>1790</v>
      </c>
      <c r="O1223" s="2" t="s">
        <v>1369</v>
      </c>
      <c r="P1223" s="2" t="s">
        <v>63</v>
      </c>
      <c r="Q1223" s="2" t="s">
        <v>64</v>
      </c>
      <c r="R1223" s="2" t="s">
        <v>64</v>
      </c>
      <c r="S1223" s="3"/>
      <c r="T1223" s="3"/>
      <c r="U1223" s="3"/>
      <c r="V1223" s="3"/>
      <c r="W1223" s="3"/>
      <c r="X1223" s="3"/>
      <c r="Y1223" s="3"/>
      <c r="Z1223" s="3"/>
      <c r="AA1223" s="3"/>
      <c r="AB1223" s="3"/>
      <c r="AC1223" s="3"/>
      <c r="AD1223" s="3"/>
      <c r="AE1223" s="3"/>
      <c r="AF1223" s="3"/>
      <c r="AG1223" s="3"/>
      <c r="AH1223" s="3"/>
      <c r="AI1223" s="3"/>
      <c r="AJ1223" s="3"/>
      <c r="AK1223" s="3"/>
      <c r="AL1223" s="3"/>
      <c r="AM1223" s="3"/>
      <c r="AN1223" s="3"/>
      <c r="AO1223" s="3"/>
      <c r="AP1223" s="3"/>
      <c r="AQ1223" s="3"/>
      <c r="AR1223" s="3"/>
      <c r="AS1223" s="3"/>
      <c r="AT1223" s="3"/>
      <c r="AU1223" s="3"/>
      <c r="AV1223" s="2" t="s">
        <v>52</v>
      </c>
      <c r="AW1223" s="2" t="s">
        <v>2633</v>
      </c>
      <c r="AX1223" s="2" t="s">
        <v>52</v>
      </c>
      <c r="AY1223" s="2" t="s">
        <v>52</v>
      </c>
      <c r="AZ1223" s="2" t="s">
        <v>52</v>
      </c>
    </row>
    <row r="1224" spans="1:52" ht="30" customHeight="1" x14ac:dyDescent="0.3">
      <c r="A1224" s="22" t="s">
        <v>755</v>
      </c>
      <c r="B1224" s="22" t="s">
        <v>747</v>
      </c>
      <c r="C1224" s="22" t="s">
        <v>748</v>
      </c>
      <c r="D1224" s="23">
        <v>-8.4599999999999995E-2</v>
      </c>
      <c r="E1224" s="25">
        <f>단가대비표!O28</f>
        <v>0</v>
      </c>
      <c r="F1224" s="28">
        <f>TRUNC(E1224*D1224,1)</f>
        <v>0</v>
      </c>
      <c r="G1224" s="25">
        <f>단가대비표!P28</f>
        <v>0</v>
      </c>
      <c r="H1224" s="28">
        <f>TRUNC(G1224*D1224,1)</f>
        <v>0</v>
      </c>
      <c r="I1224" s="25">
        <f>단가대비표!V28</f>
        <v>0</v>
      </c>
      <c r="J1224" s="28">
        <f>TRUNC(I1224*D1224,1)</f>
        <v>0</v>
      </c>
      <c r="K1224" s="25">
        <f t="shared" si="185"/>
        <v>0</v>
      </c>
      <c r="L1224" s="28">
        <f t="shared" si="185"/>
        <v>0</v>
      </c>
      <c r="M1224" s="22" t="s">
        <v>756</v>
      </c>
      <c r="N1224" s="2" t="s">
        <v>1790</v>
      </c>
      <c r="O1224" s="2" t="s">
        <v>757</v>
      </c>
      <c r="P1224" s="2" t="s">
        <v>64</v>
      </c>
      <c r="Q1224" s="2" t="s">
        <v>64</v>
      </c>
      <c r="R1224" s="2" t="s">
        <v>63</v>
      </c>
      <c r="S1224" s="3"/>
      <c r="T1224" s="3"/>
      <c r="U1224" s="3"/>
      <c r="V1224" s="3"/>
      <c r="W1224" s="3"/>
      <c r="X1224" s="3"/>
      <c r="Y1224" s="3"/>
      <c r="Z1224" s="3"/>
      <c r="AA1224" s="3"/>
      <c r="AB1224" s="3"/>
      <c r="AC1224" s="3"/>
      <c r="AD1224" s="3"/>
      <c r="AE1224" s="3"/>
      <c r="AF1224" s="3"/>
      <c r="AG1224" s="3"/>
      <c r="AH1224" s="3"/>
      <c r="AI1224" s="3"/>
      <c r="AJ1224" s="3"/>
      <c r="AK1224" s="3"/>
      <c r="AL1224" s="3"/>
      <c r="AM1224" s="3"/>
      <c r="AN1224" s="3"/>
      <c r="AO1224" s="3"/>
      <c r="AP1224" s="3"/>
      <c r="AQ1224" s="3"/>
      <c r="AR1224" s="3"/>
      <c r="AS1224" s="3"/>
      <c r="AT1224" s="3"/>
      <c r="AU1224" s="3"/>
      <c r="AV1224" s="2" t="s">
        <v>52</v>
      </c>
      <c r="AW1224" s="2" t="s">
        <v>2634</v>
      </c>
      <c r="AX1224" s="2" t="s">
        <v>52</v>
      </c>
      <c r="AY1224" s="2" t="s">
        <v>52</v>
      </c>
      <c r="AZ1224" s="2" t="s">
        <v>52</v>
      </c>
    </row>
    <row r="1225" spans="1:52" ht="30" customHeight="1" x14ac:dyDescent="0.3">
      <c r="A1225" s="22" t="s">
        <v>1643</v>
      </c>
      <c r="B1225" s="22" t="s">
        <v>1372</v>
      </c>
      <c r="C1225" s="22" t="s">
        <v>82</v>
      </c>
      <c r="D1225" s="23">
        <v>0.16</v>
      </c>
      <c r="E1225" s="25">
        <f>일위대가목록!E118</f>
        <v>0</v>
      </c>
      <c r="F1225" s="28">
        <f>TRUNC(E1225*D1225,1)</f>
        <v>0</v>
      </c>
      <c r="G1225" s="25">
        <f>일위대가목록!F118</f>
        <v>0</v>
      </c>
      <c r="H1225" s="28">
        <f>TRUNC(G1225*D1225,1)</f>
        <v>0</v>
      </c>
      <c r="I1225" s="25">
        <f>일위대가목록!G118</f>
        <v>0</v>
      </c>
      <c r="J1225" s="28">
        <f>TRUNC(I1225*D1225,1)</f>
        <v>0</v>
      </c>
      <c r="K1225" s="25">
        <f t="shared" si="185"/>
        <v>0</v>
      </c>
      <c r="L1225" s="28">
        <f t="shared" si="185"/>
        <v>0</v>
      </c>
      <c r="M1225" s="22" t="s">
        <v>1644</v>
      </c>
      <c r="N1225" s="2" t="s">
        <v>1790</v>
      </c>
      <c r="O1225" s="2" t="s">
        <v>1645</v>
      </c>
      <c r="P1225" s="2" t="s">
        <v>63</v>
      </c>
      <c r="Q1225" s="2" t="s">
        <v>64</v>
      </c>
      <c r="R1225" s="2" t="s">
        <v>64</v>
      </c>
      <c r="S1225" s="3"/>
      <c r="T1225" s="3"/>
      <c r="U1225" s="3"/>
      <c r="V1225" s="3"/>
      <c r="W1225" s="3"/>
      <c r="X1225" s="3"/>
      <c r="Y1225" s="3"/>
      <c r="Z1225" s="3"/>
      <c r="AA1225" s="3"/>
      <c r="AB1225" s="3"/>
      <c r="AC1225" s="3"/>
      <c r="AD1225" s="3"/>
      <c r="AE1225" s="3"/>
      <c r="AF1225" s="3"/>
      <c r="AG1225" s="3"/>
      <c r="AH1225" s="3"/>
      <c r="AI1225" s="3"/>
      <c r="AJ1225" s="3"/>
      <c r="AK1225" s="3"/>
      <c r="AL1225" s="3"/>
      <c r="AM1225" s="3"/>
      <c r="AN1225" s="3"/>
      <c r="AO1225" s="3"/>
      <c r="AP1225" s="3"/>
      <c r="AQ1225" s="3"/>
      <c r="AR1225" s="3"/>
      <c r="AS1225" s="3"/>
      <c r="AT1225" s="3"/>
      <c r="AU1225" s="3"/>
      <c r="AV1225" s="2" t="s">
        <v>52</v>
      </c>
      <c r="AW1225" s="2" t="s">
        <v>2635</v>
      </c>
      <c r="AX1225" s="2" t="s">
        <v>52</v>
      </c>
      <c r="AY1225" s="2" t="s">
        <v>52</v>
      </c>
      <c r="AZ1225" s="2" t="s">
        <v>52</v>
      </c>
    </row>
    <row r="1226" spans="1:52" ht="30" customHeight="1" x14ac:dyDescent="0.3">
      <c r="A1226" s="22" t="s">
        <v>885</v>
      </c>
      <c r="B1226" s="22" t="s">
        <v>52</v>
      </c>
      <c r="C1226" s="22" t="s">
        <v>52</v>
      </c>
      <c r="D1226" s="23"/>
      <c r="E1226" s="25"/>
      <c r="F1226" s="28">
        <f>TRUNC(SUMIF(N1222:N1225, N1221, F1222:F1225),0)</f>
        <v>0</v>
      </c>
      <c r="G1226" s="25"/>
      <c r="H1226" s="28">
        <f>TRUNC(SUMIF(N1222:N1225, N1221, H1222:H1225),0)</f>
        <v>0</v>
      </c>
      <c r="I1226" s="25"/>
      <c r="J1226" s="28">
        <f>TRUNC(SUMIF(N1222:N1225, N1221, J1222:J1225),0)</f>
        <v>0</v>
      </c>
      <c r="K1226" s="25"/>
      <c r="L1226" s="28">
        <f>F1226+H1226+J1226</f>
        <v>0</v>
      </c>
      <c r="M1226" s="22" t="s">
        <v>52</v>
      </c>
      <c r="N1226" s="2" t="s">
        <v>92</v>
      </c>
      <c r="O1226" s="2" t="s">
        <v>92</v>
      </c>
      <c r="P1226" s="2" t="s">
        <v>52</v>
      </c>
      <c r="Q1226" s="2" t="s">
        <v>52</v>
      </c>
      <c r="R1226" s="2" t="s">
        <v>52</v>
      </c>
      <c r="S1226" s="3"/>
      <c r="T1226" s="3"/>
      <c r="U1226" s="3"/>
      <c r="V1226" s="3"/>
      <c r="W1226" s="3"/>
      <c r="X1226" s="3"/>
      <c r="Y1226" s="3"/>
      <c r="Z1226" s="3"/>
      <c r="AA1226" s="3"/>
      <c r="AB1226" s="3"/>
      <c r="AC1226" s="3"/>
      <c r="AD1226" s="3"/>
      <c r="AE1226" s="3"/>
      <c r="AF1226" s="3"/>
      <c r="AG1226" s="3"/>
      <c r="AH1226" s="3"/>
      <c r="AI1226" s="3"/>
      <c r="AJ1226" s="3"/>
      <c r="AK1226" s="3"/>
      <c r="AL1226" s="3"/>
      <c r="AM1226" s="3"/>
      <c r="AN1226" s="3"/>
      <c r="AO1226" s="3"/>
      <c r="AP1226" s="3"/>
      <c r="AQ1226" s="3"/>
      <c r="AR1226" s="3"/>
      <c r="AS1226" s="3"/>
      <c r="AT1226" s="3"/>
      <c r="AU1226" s="3"/>
      <c r="AV1226" s="2" t="s">
        <v>52</v>
      </c>
      <c r="AW1226" s="2" t="s">
        <v>52</v>
      </c>
      <c r="AX1226" s="2" t="s">
        <v>52</v>
      </c>
      <c r="AY1226" s="2" t="s">
        <v>52</v>
      </c>
      <c r="AZ1226" s="2" t="s">
        <v>52</v>
      </c>
    </row>
    <row r="1227" spans="1:52" ht="30" customHeight="1" x14ac:dyDescent="0.3">
      <c r="A1227" s="23"/>
      <c r="B1227" s="23"/>
      <c r="C1227" s="23"/>
      <c r="D1227" s="23"/>
      <c r="E1227" s="25"/>
      <c r="F1227" s="28"/>
      <c r="G1227" s="25"/>
      <c r="H1227" s="28"/>
      <c r="I1227" s="25"/>
      <c r="J1227" s="28"/>
      <c r="K1227" s="25"/>
      <c r="L1227" s="28"/>
      <c r="M1227" s="23"/>
    </row>
    <row r="1228" spans="1:52" ht="30" customHeight="1" x14ac:dyDescent="0.3">
      <c r="A1228" s="19" t="s">
        <v>2636</v>
      </c>
      <c r="B1228" s="20"/>
      <c r="C1228" s="20"/>
      <c r="D1228" s="20"/>
      <c r="E1228" s="24"/>
      <c r="F1228" s="27"/>
      <c r="G1228" s="24"/>
      <c r="H1228" s="27"/>
      <c r="I1228" s="24"/>
      <c r="J1228" s="27"/>
      <c r="K1228" s="24"/>
      <c r="L1228" s="27"/>
      <c r="M1228" s="21"/>
      <c r="N1228" s="1" t="s">
        <v>1785</v>
      </c>
    </row>
    <row r="1229" spans="1:52" ht="30" customHeight="1" x14ac:dyDescent="0.3">
      <c r="A1229" s="22" t="s">
        <v>1706</v>
      </c>
      <c r="B1229" s="22" t="s">
        <v>2637</v>
      </c>
      <c r="C1229" s="22" t="s">
        <v>60</v>
      </c>
      <c r="D1229" s="23">
        <v>1.05</v>
      </c>
      <c r="E1229" s="25">
        <f>단가대비표!O136</f>
        <v>0</v>
      </c>
      <c r="F1229" s="28">
        <f>TRUNC(E1229*D1229,1)</f>
        <v>0</v>
      </c>
      <c r="G1229" s="25">
        <f>단가대비표!P136</f>
        <v>0</v>
      </c>
      <c r="H1229" s="28">
        <f>TRUNC(G1229*D1229,1)</f>
        <v>0</v>
      </c>
      <c r="I1229" s="25">
        <f>단가대비표!V136</f>
        <v>0</v>
      </c>
      <c r="J1229" s="28">
        <f>TRUNC(I1229*D1229,1)</f>
        <v>0</v>
      </c>
      <c r="K1229" s="25">
        <f t="shared" ref="K1229:L1232" si="186">TRUNC(E1229+G1229+I1229,1)</f>
        <v>0</v>
      </c>
      <c r="L1229" s="28">
        <f t="shared" si="186"/>
        <v>0</v>
      </c>
      <c r="M1229" s="22" t="s">
        <v>2638</v>
      </c>
      <c r="N1229" s="2" t="s">
        <v>1785</v>
      </c>
      <c r="O1229" s="2" t="s">
        <v>2639</v>
      </c>
      <c r="P1229" s="2" t="s">
        <v>64</v>
      </c>
      <c r="Q1229" s="2" t="s">
        <v>64</v>
      </c>
      <c r="R1229" s="2" t="s">
        <v>63</v>
      </c>
      <c r="S1229" s="3"/>
      <c r="T1229" s="3"/>
      <c r="U1229" s="3"/>
      <c r="V1229" s="3"/>
      <c r="W1229" s="3"/>
      <c r="X1229" s="3"/>
      <c r="Y1229" s="3"/>
      <c r="Z1229" s="3"/>
      <c r="AA1229" s="3"/>
      <c r="AB1229" s="3"/>
      <c r="AC1229" s="3"/>
      <c r="AD1229" s="3"/>
      <c r="AE1229" s="3"/>
      <c r="AF1229" s="3"/>
      <c r="AG1229" s="3"/>
      <c r="AH1229" s="3"/>
      <c r="AI1229" s="3"/>
      <c r="AJ1229" s="3"/>
      <c r="AK1229" s="3"/>
      <c r="AL1229" s="3"/>
      <c r="AM1229" s="3"/>
      <c r="AN1229" s="3"/>
      <c r="AO1229" s="3"/>
      <c r="AP1229" s="3"/>
      <c r="AQ1229" s="3"/>
      <c r="AR1229" s="3"/>
      <c r="AS1229" s="3"/>
      <c r="AT1229" s="3"/>
      <c r="AU1229" s="3"/>
      <c r="AV1229" s="2" t="s">
        <v>52</v>
      </c>
      <c r="AW1229" s="2" t="s">
        <v>2640</v>
      </c>
      <c r="AX1229" s="2" t="s">
        <v>52</v>
      </c>
      <c r="AY1229" s="2" t="s">
        <v>52</v>
      </c>
      <c r="AZ1229" s="2" t="s">
        <v>52</v>
      </c>
    </row>
    <row r="1230" spans="1:52" ht="30" customHeight="1" x14ac:dyDescent="0.3">
      <c r="A1230" s="22" t="s">
        <v>1366</v>
      </c>
      <c r="B1230" s="22" t="s">
        <v>1367</v>
      </c>
      <c r="C1230" s="22" t="s">
        <v>748</v>
      </c>
      <c r="D1230" s="23">
        <v>3.34</v>
      </c>
      <c r="E1230" s="25">
        <f>일위대가목록!E67</f>
        <v>0</v>
      </c>
      <c r="F1230" s="28">
        <f>TRUNC(E1230*D1230,1)</f>
        <v>0</v>
      </c>
      <c r="G1230" s="25">
        <f>일위대가목록!F67</f>
        <v>0</v>
      </c>
      <c r="H1230" s="28">
        <f>TRUNC(G1230*D1230,1)</f>
        <v>0</v>
      </c>
      <c r="I1230" s="25">
        <f>일위대가목록!G67</f>
        <v>0</v>
      </c>
      <c r="J1230" s="28">
        <f>TRUNC(I1230*D1230,1)</f>
        <v>0</v>
      </c>
      <c r="K1230" s="25">
        <f t="shared" si="186"/>
        <v>0</v>
      </c>
      <c r="L1230" s="28">
        <f t="shared" si="186"/>
        <v>0</v>
      </c>
      <c r="M1230" s="22" t="s">
        <v>1368</v>
      </c>
      <c r="N1230" s="2" t="s">
        <v>1785</v>
      </c>
      <c r="O1230" s="2" t="s">
        <v>1369</v>
      </c>
      <c r="P1230" s="2" t="s">
        <v>63</v>
      </c>
      <c r="Q1230" s="2" t="s">
        <v>64</v>
      </c>
      <c r="R1230" s="2" t="s">
        <v>64</v>
      </c>
      <c r="S1230" s="3"/>
      <c r="T1230" s="3"/>
      <c r="U1230" s="3"/>
      <c r="V1230" s="3"/>
      <c r="W1230" s="3"/>
      <c r="X1230" s="3"/>
      <c r="Y1230" s="3"/>
      <c r="Z1230" s="3"/>
      <c r="AA1230" s="3"/>
      <c r="AB1230" s="3"/>
      <c r="AC1230" s="3"/>
      <c r="AD1230" s="3"/>
      <c r="AE1230" s="3"/>
      <c r="AF1230" s="3"/>
      <c r="AG1230" s="3"/>
      <c r="AH1230" s="3"/>
      <c r="AI1230" s="3"/>
      <c r="AJ1230" s="3"/>
      <c r="AK1230" s="3"/>
      <c r="AL1230" s="3"/>
      <c r="AM1230" s="3"/>
      <c r="AN1230" s="3"/>
      <c r="AO1230" s="3"/>
      <c r="AP1230" s="3"/>
      <c r="AQ1230" s="3"/>
      <c r="AR1230" s="3"/>
      <c r="AS1230" s="3"/>
      <c r="AT1230" s="3"/>
      <c r="AU1230" s="3"/>
      <c r="AV1230" s="2" t="s">
        <v>52</v>
      </c>
      <c r="AW1230" s="2" t="s">
        <v>2641</v>
      </c>
      <c r="AX1230" s="2" t="s">
        <v>52</v>
      </c>
      <c r="AY1230" s="2" t="s">
        <v>52</v>
      </c>
      <c r="AZ1230" s="2" t="s">
        <v>52</v>
      </c>
    </row>
    <row r="1231" spans="1:52" ht="30" customHeight="1" x14ac:dyDescent="0.3">
      <c r="A1231" s="22" t="s">
        <v>755</v>
      </c>
      <c r="B1231" s="22" t="s">
        <v>747</v>
      </c>
      <c r="C1231" s="22" t="s">
        <v>748</v>
      </c>
      <c r="D1231" s="23">
        <v>-0.15029999999999999</v>
      </c>
      <c r="E1231" s="25">
        <f>단가대비표!O28</f>
        <v>0</v>
      </c>
      <c r="F1231" s="28">
        <f>TRUNC(E1231*D1231,1)</f>
        <v>0</v>
      </c>
      <c r="G1231" s="25">
        <f>단가대비표!P28</f>
        <v>0</v>
      </c>
      <c r="H1231" s="28">
        <f>TRUNC(G1231*D1231,1)</f>
        <v>0</v>
      </c>
      <c r="I1231" s="25">
        <f>단가대비표!V28</f>
        <v>0</v>
      </c>
      <c r="J1231" s="28">
        <f>TRUNC(I1231*D1231,1)</f>
        <v>0</v>
      </c>
      <c r="K1231" s="25">
        <f t="shared" si="186"/>
        <v>0</v>
      </c>
      <c r="L1231" s="28">
        <f t="shared" si="186"/>
        <v>0</v>
      </c>
      <c r="M1231" s="22" t="s">
        <v>756</v>
      </c>
      <c r="N1231" s="2" t="s">
        <v>1785</v>
      </c>
      <c r="O1231" s="2" t="s">
        <v>757</v>
      </c>
      <c r="P1231" s="2" t="s">
        <v>64</v>
      </c>
      <c r="Q1231" s="2" t="s">
        <v>64</v>
      </c>
      <c r="R1231" s="2" t="s">
        <v>63</v>
      </c>
      <c r="S1231" s="3"/>
      <c r="T1231" s="3"/>
      <c r="U1231" s="3"/>
      <c r="V1231" s="3"/>
      <c r="W1231" s="3"/>
      <c r="X1231" s="3"/>
      <c r="Y1231" s="3"/>
      <c r="Z1231" s="3"/>
      <c r="AA1231" s="3"/>
      <c r="AB1231" s="3"/>
      <c r="AC1231" s="3"/>
      <c r="AD1231" s="3"/>
      <c r="AE1231" s="3"/>
      <c r="AF1231" s="3"/>
      <c r="AG1231" s="3"/>
      <c r="AH1231" s="3"/>
      <c r="AI1231" s="3"/>
      <c r="AJ1231" s="3"/>
      <c r="AK1231" s="3"/>
      <c r="AL1231" s="3"/>
      <c r="AM1231" s="3"/>
      <c r="AN1231" s="3"/>
      <c r="AO1231" s="3"/>
      <c r="AP1231" s="3"/>
      <c r="AQ1231" s="3"/>
      <c r="AR1231" s="3"/>
      <c r="AS1231" s="3"/>
      <c r="AT1231" s="3"/>
      <c r="AU1231" s="3"/>
      <c r="AV1231" s="2" t="s">
        <v>52</v>
      </c>
      <c r="AW1231" s="2" t="s">
        <v>2642</v>
      </c>
      <c r="AX1231" s="2" t="s">
        <v>52</v>
      </c>
      <c r="AY1231" s="2" t="s">
        <v>52</v>
      </c>
      <c r="AZ1231" s="2" t="s">
        <v>52</v>
      </c>
    </row>
    <row r="1232" spans="1:52" ht="30" customHeight="1" x14ac:dyDescent="0.3">
      <c r="A1232" s="22" t="s">
        <v>1643</v>
      </c>
      <c r="B1232" s="22" t="s">
        <v>1372</v>
      </c>
      <c r="C1232" s="22" t="s">
        <v>82</v>
      </c>
      <c r="D1232" s="23">
        <v>0.2</v>
      </c>
      <c r="E1232" s="25">
        <f>일위대가목록!E118</f>
        <v>0</v>
      </c>
      <c r="F1232" s="28">
        <f>TRUNC(E1232*D1232,1)</f>
        <v>0</v>
      </c>
      <c r="G1232" s="25">
        <f>일위대가목록!F118</f>
        <v>0</v>
      </c>
      <c r="H1232" s="28">
        <f>TRUNC(G1232*D1232,1)</f>
        <v>0</v>
      </c>
      <c r="I1232" s="25">
        <f>일위대가목록!G118</f>
        <v>0</v>
      </c>
      <c r="J1232" s="28">
        <f>TRUNC(I1232*D1232,1)</f>
        <v>0</v>
      </c>
      <c r="K1232" s="25">
        <f t="shared" si="186"/>
        <v>0</v>
      </c>
      <c r="L1232" s="28">
        <f t="shared" si="186"/>
        <v>0</v>
      </c>
      <c r="M1232" s="22" t="s">
        <v>1644</v>
      </c>
      <c r="N1232" s="2" t="s">
        <v>1785</v>
      </c>
      <c r="O1232" s="2" t="s">
        <v>1645</v>
      </c>
      <c r="P1232" s="2" t="s">
        <v>63</v>
      </c>
      <c r="Q1232" s="2" t="s">
        <v>64</v>
      </c>
      <c r="R1232" s="2" t="s">
        <v>64</v>
      </c>
      <c r="S1232" s="3"/>
      <c r="T1232" s="3"/>
      <c r="U1232" s="3"/>
      <c r="V1232" s="3"/>
      <c r="W1232" s="3"/>
      <c r="X1232" s="3"/>
      <c r="Y1232" s="3"/>
      <c r="Z1232" s="3"/>
      <c r="AA1232" s="3"/>
      <c r="AB1232" s="3"/>
      <c r="AC1232" s="3"/>
      <c r="AD1232" s="3"/>
      <c r="AE1232" s="3"/>
      <c r="AF1232" s="3"/>
      <c r="AG1232" s="3"/>
      <c r="AH1232" s="3"/>
      <c r="AI1232" s="3"/>
      <c r="AJ1232" s="3"/>
      <c r="AK1232" s="3"/>
      <c r="AL1232" s="3"/>
      <c r="AM1232" s="3"/>
      <c r="AN1232" s="3"/>
      <c r="AO1232" s="3"/>
      <c r="AP1232" s="3"/>
      <c r="AQ1232" s="3"/>
      <c r="AR1232" s="3"/>
      <c r="AS1232" s="3"/>
      <c r="AT1232" s="3"/>
      <c r="AU1232" s="3"/>
      <c r="AV1232" s="2" t="s">
        <v>52</v>
      </c>
      <c r="AW1232" s="2" t="s">
        <v>2643</v>
      </c>
      <c r="AX1232" s="2" t="s">
        <v>52</v>
      </c>
      <c r="AY1232" s="2" t="s">
        <v>52</v>
      </c>
      <c r="AZ1232" s="2" t="s">
        <v>52</v>
      </c>
    </row>
    <row r="1233" spans="1:52" ht="30" customHeight="1" x14ac:dyDescent="0.3">
      <c r="A1233" s="22" t="s">
        <v>885</v>
      </c>
      <c r="B1233" s="22" t="s">
        <v>52</v>
      </c>
      <c r="C1233" s="22" t="s">
        <v>52</v>
      </c>
      <c r="D1233" s="23"/>
      <c r="E1233" s="25"/>
      <c r="F1233" s="28">
        <f>TRUNC(SUMIF(N1229:N1232, N1228, F1229:F1232),0)</f>
        <v>0</v>
      </c>
      <c r="G1233" s="25"/>
      <c r="H1233" s="28">
        <f>TRUNC(SUMIF(N1229:N1232, N1228, H1229:H1232),0)</f>
        <v>0</v>
      </c>
      <c r="I1233" s="25"/>
      <c r="J1233" s="28">
        <f>TRUNC(SUMIF(N1229:N1232, N1228, J1229:J1232),0)</f>
        <v>0</v>
      </c>
      <c r="K1233" s="25"/>
      <c r="L1233" s="28">
        <f>F1233+H1233+J1233</f>
        <v>0</v>
      </c>
      <c r="M1233" s="22" t="s">
        <v>52</v>
      </c>
      <c r="N1233" s="2" t="s">
        <v>92</v>
      </c>
      <c r="O1233" s="2" t="s">
        <v>92</v>
      </c>
      <c r="P1233" s="2" t="s">
        <v>52</v>
      </c>
      <c r="Q1233" s="2" t="s">
        <v>52</v>
      </c>
      <c r="R1233" s="2" t="s">
        <v>52</v>
      </c>
      <c r="S1233" s="3"/>
      <c r="T1233" s="3"/>
      <c r="U1233" s="3"/>
      <c r="V1233" s="3"/>
      <c r="W1233" s="3"/>
      <c r="X1233" s="3"/>
      <c r="Y1233" s="3"/>
      <c r="Z1233" s="3"/>
      <c r="AA1233" s="3"/>
      <c r="AB1233" s="3"/>
      <c r="AC1233" s="3"/>
      <c r="AD1233" s="3"/>
      <c r="AE1233" s="3"/>
      <c r="AF1233" s="3"/>
      <c r="AG1233" s="3"/>
      <c r="AH1233" s="3"/>
      <c r="AI1233" s="3"/>
      <c r="AJ1233" s="3"/>
      <c r="AK1233" s="3"/>
      <c r="AL1233" s="3"/>
      <c r="AM1233" s="3"/>
      <c r="AN1233" s="3"/>
      <c r="AO1233" s="3"/>
      <c r="AP1233" s="3"/>
      <c r="AQ1233" s="3"/>
      <c r="AR1233" s="3"/>
      <c r="AS1233" s="3"/>
      <c r="AT1233" s="3"/>
      <c r="AU1233" s="3"/>
      <c r="AV1233" s="2" t="s">
        <v>52</v>
      </c>
      <c r="AW1233" s="2" t="s">
        <v>52</v>
      </c>
      <c r="AX1233" s="2" t="s">
        <v>52</v>
      </c>
      <c r="AY1233" s="2" t="s">
        <v>52</v>
      </c>
      <c r="AZ1233" s="2" t="s">
        <v>52</v>
      </c>
    </row>
    <row r="1234" spans="1:52" ht="30" customHeight="1" x14ac:dyDescent="0.3">
      <c r="A1234" s="23"/>
      <c r="B1234" s="23"/>
      <c r="C1234" s="23"/>
      <c r="D1234" s="23"/>
      <c r="E1234" s="25"/>
      <c r="F1234" s="28"/>
      <c r="G1234" s="25"/>
      <c r="H1234" s="28"/>
      <c r="I1234" s="25"/>
      <c r="J1234" s="28"/>
      <c r="K1234" s="25"/>
      <c r="L1234" s="28"/>
      <c r="M1234" s="23"/>
    </row>
    <row r="1235" spans="1:52" ht="30" customHeight="1" x14ac:dyDescent="0.3">
      <c r="A1235" s="19" t="s">
        <v>2644</v>
      </c>
      <c r="B1235" s="20"/>
      <c r="C1235" s="20"/>
      <c r="D1235" s="20"/>
      <c r="E1235" s="24"/>
      <c r="F1235" s="27"/>
      <c r="G1235" s="24"/>
      <c r="H1235" s="27"/>
      <c r="I1235" s="24"/>
      <c r="J1235" s="27"/>
      <c r="K1235" s="24"/>
      <c r="L1235" s="27"/>
      <c r="M1235" s="21"/>
      <c r="N1235" s="1" t="s">
        <v>1780</v>
      </c>
    </row>
    <row r="1236" spans="1:52" ht="30" customHeight="1" x14ac:dyDescent="0.3">
      <c r="A1236" s="22" t="s">
        <v>1706</v>
      </c>
      <c r="B1236" s="22" t="s">
        <v>1707</v>
      </c>
      <c r="C1236" s="22" t="s">
        <v>60</v>
      </c>
      <c r="D1236" s="23">
        <v>1.05</v>
      </c>
      <c r="E1236" s="25">
        <f>단가대비표!O137</f>
        <v>0</v>
      </c>
      <c r="F1236" s="28">
        <f>TRUNC(E1236*D1236,1)</f>
        <v>0</v>
      </c>
      <c r="G1236" s="25">
        <f>단가대비표!P137</f>
        <v>0</v>
      </c>
      <c r="H1236" s="28">
        <f>TRUNC(G1236*D1236,1)</f>
        <v>0</v>
      </c>
      <c r="I1236" s="25">
        <f>단가대비표!V137</f>
        <v>0</v>
      </c>
      <c r="J1236" s="28">
        <f>TRUNC(I1236*D1236,1)</f>
        <v>0</v>
      </c>
      <c r="K1236" s="25">
        <f t="shared" ref="K1236:L1239" si="187">TRUNC(E1236+G1236+I1236,1)</f>
        <v>0</v>
      </c>
      <c r="L1236" s="28">
        <f t="shared" si="187"/>
        <v>0</v>
      </c>
      <c r="M1236" s="22" t="s">
        <v>1708</v>
      </c>
      <c r="N1236" s="2" t="s">
        <v>1780</v>
      </c>
      <c r="O1236" s="2" t="s">
        <v>1709</v>
      </c>
      <c r="P1236" s="2" t="s">
        <v>64</v>
      </c>
      <c r="Q1236" s="2" t="s">
        <v>64</v>
      </c>
      <c r="R1236" s="2" t="s">
        <v>63</v>
      </c>
      <c r="S1236" s="3"/>
      <c r="T1236" s="3"/>
      <c r="U1236" s="3"/>
      <c r="V1236" s="3"/>
      <c r="W1236" s="3"/>
      <c r="X1236" s="3"/>
      <c r="Y1236" s="3"/>
      <c r="Z1236" s="3"/>
      <c r="AA1236" s="3"/>
      <c r="AB1236" s="3"/>
      <c r="AC1236" s="3"/>
      <c r="AD1236" s="3"/>
      <c r="AE1236" s="3"/>
      <c r="AF1236" s="3"/>
      <c r="AG1236" s="3"/>
      <c r="AH1236" s="3"/>
      <c r="AI1236" s="3"/>
      <c r="AJ1236" s="3"/>
      <c r="AK1236" s="3"/>
      <c r="AL1236" s="3"/>
      <c r="AM1236" s="3"/>
      <c r="AN1236" s="3"/>
      <c r="AO1236" s="3"/>
      <c r="AP1236" s="3"/>
      <c r="AQ1236" s="3"/>
      <c r="AR1236" s="3"/>
      <c r="AS1236" s="3"/>
      <c r="AT1236" s="3"/>
      <c r="AU1236" s="3"/>
      <c r="AV1236" s="2" t="s">
        <v>52</v>
      </c>
      <c r="AW1236" s="2" t="s">
        <v>2645</v>
      </c>
      <c r="AX1236" s="2" t="s">
        <v>52</v>
      </c>
      <c r="AY1236" s="2" t="s">
        <v>52</v>
      </c>
      <c r="AZ1236" s="2" t="s">
        <v>52</v>
      </c>
    </row>
    <row r="1237" spans="1:52" ht="30" customHeight="1" x14ac:dyDescent="0.3">
      <c r="A1237" s="22" t="s">
        <v>1366</v>
      </c>
      <c r="B1237" s="22" t="s">
        <v>1367</v>
      </c>
      <c r="C1237" s="22" t="s">
        <v>748</v>
      </c>
      <c r="D1237" s="23">
        <v>1.38</v>
      </c>
      <c r="E1237" s="25">
        <f>일위대가목록!E67</f>
        <v>0</v>
      </c>
      <c r="F1237" s="28">
        <f>TRUNC(E1237*D1237,1)</f>
        <v>0</v>
      </c>
      <c r="G1237" s="25">
        <f>일위대가목록!F67</f>
        <v>0</v>
      </c>
      <c r="H1237" s="28">
        <f>TRUNC(G1237*D1237,1)</f>
        <v>0</v>
      </c>
      <c r="I1237" s="25">
        <f>일위대가목록!G67</f>
        <v>0</v>
      </c>
      <c r="J1237" s="28">
        <f>TRUNC(I1237*D1237,1)</f>
        <v>0</v>
      </c>
      <c r="K1237" s="25">
        <f t="shared" si="187"/>
        <v>0</v>
      </c>
      <c r="L1237" s="28">
        <f t="shared" si="187"/>
        <v>0</v>
      </c>
      <c r="M1237" s="22" t="s">
        <v>1368</v>
      </c>
      <c r="N1237" s="2" t="s">
        <v>1780</v>
      </c>
      <c r="O1237" s="2" t="s">
        <v>1369</v>
      </c>
      <c r="P1237" s="2" t="s">
        <v>63</v>
      </c>
      <c r="Q1237" s="2" t="s">
        <v>64</v>
      </c>
      <c r="R1237" s="2" t="s">
        <v>64</v>
      </c>
      <c r="S1237" s="3"/>
      <c r="T1237" s="3"/>
      <c r="U1237" s="3"/>
      <c r="V1237" s="3"/>
      <c r="W1237" s="3"/>
      <c r="X1237" s="3"/>
      <c r="Y1237" s="3"/>
      <c r="Z1237" s="3"/>
      <c r="AA1237" s="3"/>
      <c r="AB1237" s="3"/>
      <c r="AC1237" s="3"/>
      <c r="AD1237" s="3"/>
      <c r="AE1237" s="3"/>
      <c r="AF1237" s="3"/>
      <c r="AG1237" s="3"/>
      <c r="AH1237" s="3"/>
      <c r="AI1237" s="3"/>
      <c r="AJ1237" s="3"/>
      <c r="AK1237" s="3"/>
      <c r="AL1237" s="3"/>
      <c r="AM1237" s="3"/>
      <c r="AN1237" s="3"/>
      <c r="AO1237" s="3"/>
      <c r="AP1237" s="3"/>
      <c r="AQ1237" s="3"/>
      <c r="AR1237" s="3"/>
      <c r="AS1237" s="3"/>
      <c r="AT1237" s="3"/>
      <c r="AU1237" s="3"/>
      <c r="AV1237" s="2" t="s">
        <v>52</v>
      </c>
      <c r="AW1237" s="2" t="s">
        <v>2646</v>
      </c>
      <c r="AX1237" s="2" t="s">
        <v>52</v>
      </c>
      <c r="AY1237" s="2" t="s">
        <v>52</v>
      </c>
      <c r="AZ1237" s="2" t="s">
        <v>52</v>
      </c>
    </row>
    <row r="1238" spans="1:52" ht="30" customHeight="1" x14ac:dyDescent="0.3">
      <c r="A1238" s="22" t="s">
        <v>755</v>
      </c>
      <c r="B1238" s="22" t="s">
        <v>747</v>
      </c>
      <c r="C1238" s="22" t="s">
        <v>748</v>
      </c>
      <c r="D1238" s="23">
        <v>-6.2100000000000002E-2</v>
      </c>
      <c r="E1238" s="25">
        <f>단가대비표!O28</f>
        <v>0</v>
      </c>
      <c r="F1238" s="28">
        <f>TRUNC(E1238*D1238,1)</f>
        <v>0</v>
      </c>
      <c r="G1238" s="25">
        <f>단가대비표!P28</f>
        <v>0</v>
      </c>
      <c r="H1238" s="28">
        <f>TRUNC(G1238*D1238,1)</f>
        <v>0</v>
      </c>
      <c r="I1238" s="25">
        <f>단가대비표!V28</f>
        <v>0</v>
      </c>
      <c r="J1238" s="28">
        <f>TRUNC(I1238*D1238,1)</f>
        <v>0</v>
      </c>
      <c r="K1238" s="25">
        <f t="shared" si="187"/>
        <v>0</v>
      </c>
      <c r="L1238" s="28">
        <f t="shared" si="187"/>
        <v>0</v>
      </c>
      <c r="M1238" s="22" t="s">
        <v>756</v>
      </c>
      <c r="N1238" s="2" t="s">
        <v>1780</v>
      </c>
      <c r="O1238" s="2" t="s">
        <v>757</v>
      </c>
      <c r="P1238" s="2" t="s">
        <v>64</v>
      </c>
      <c r="Q1238" s="2" t="s">
        <v>64</v>
      </c>
      <c r="R1238" s="2" t="s">
        <v>63</v>
      </c>
      <c r="S1238" s="3"/>
      <c r="T1238" s="3"/>
      <c r="U1238" s="3"/>
      <c r="V1238" s="3"/>
      <c r="W1238" s="3"/>
      <c r="X1238" s="3"/>
      <c r="Y1238" s="3"/>
      <c r="Z1238" s="3"/>
      <c r="AA1238" s="3"/>
      <c r="AB1238" s="3"/>
      <c r="AC1238" s="3"/>
      <c r="AD1238" s="3"/>
      <c r="AE1238" s="3"/>
      <c r="AF1238" s="3"/>
      <c r="AG1238" s="3"/>
      <c r="AH1238" s="3"/>
      <c r="AI1238" s="3"/>
      <c r="AJ1238" s="3"/>
      <c r="AK1238" s="3"/>
      <c r="AL1238" s="3"/>
      <c r="AM1238" s="3"/>
      <c r="AN1238" s="3"/>
      <c r="AO1238" s="3"/>
      <c r="AP1238" s="3"/>
      <c r="AQ1238" s="3"/>
      <c r="AR1238" s="3"/>
      <c r="AS1238" s="3"/>
      <c r="AT1238" s="3"/>
      <c r="AU1238" s="3"/>
      <c r="AV1238" s="2" t="s">
        <v>52</v>
      </c>
      <c r="AW1238" s="2" t="s">
        <v>2647</v>
      </c>
      <c r="AX1238" s="2" t="s">
        <v>52</v>
      </c>
      <c r="AY1238" s="2" t="s">
        <v>52</v>
      </c>
      <c r="AZ1238" s="2" t="s">
        <v>52</v>
      </c>
    </row>
    <row r="1239" spans="1:52" ht="30" customHeight="1" x14ac:dyDescent="0.3">
      <c r="A1239" s="22" t="s">
        <v>1643</v>
      </c>
      <c r="B1239" s="22" t="s">
        <v>1372</v>
      </c>
      <c r="C1239" s="22" t="s">
        <v>82</v>
      </c>
      <c r="D1239" s="23">
        <v>0.12</v>
      </c>
      <c r="E1239" s="25">
        <f>일위대가목록!E118</f>
        <v>0</v>
      </c>
      <c r="F1239" s="28">
        <f>TRUNC(E1239*D1239,1)</f>
        <v>0</v>
      </c>
      <c r="G1239" s="25">
        <f>일위대가목록!F118</f>
        <v>0</v>
      </c>
      <c r="H1239" s="28">
        <f>TRUNC(G1239*D1239,1)</f>
        <v>0</v>
      </c>
      <c r="I1239" s="25">
        <f>일위대가목록!G118</f>
        <v>0</v>
      </c>
      <c r="J1239" s="28">
        <f>TRUNC(I1239*D1239,1)</f>
        <v>0</v>
      </c>
      <c r="K1239" s="25">
        <f t="shared" si="187"/>
        <v>0</v>
      </c>
      <c r="L1239" s="28">
        <f t="shared" si="187"/>
        <v>0</v>
      </c>
      <c r="M1239" s="22" t="s">
        <v>1644</v>
      </c>
      <c r="N1239" s="2" t="s">
        <v>1780</v>
      </c>
      <c r="O1239" s="2" t="s">
        <v>1645</v>
      </c>
      <c r="P1239" s="2" t="s">
        <v>63</v>
      </c>
      <c r="Q1239" s="2" t="s">
        <v>64</v>
      </c>
      <c r="R1239" s="2" t="s">
        <v>64</v>
      </c>
      <c r="S1239" s="3"/>
      <c r="T1239" s="3"/>
      <c r="U1239" s="3"/>
      <c r="V1239" s="3"/>
      <c r="W1239" s="3"/>
      <c r="X1239" s="3"/>
      <c r="Y1239" s="3"/>
      <c r="Z1239" s="3"/>
      <c r="AA1239" s="3"/>
      <c r="AB1239" s="3"/>
      <c r="AC1239" s="3"/>
      <c r="AD1239" s="3"/>
      <c r="AE1239" s="3"/>
      <c r="AF1239" s="3"/>
      <c r="AG1239" s="3"/>
      <c r="AH1239" s="3"/>
      <c r="AI1239" s="3"/>
      <c r="AJ1239" s="3"/>
      <c r="AK1239" s="3"/>
      <c r="AL1239" s="3"/>
      <c r="AM1239" s="3"/>
      <c r="AN1239" s="3"/>
      <c r="AO1239" s="3"/>
      <c r="AP1239" s="3"/>
      <c r="AQ1239" s="3"/>
      <c r="AR1239" s="3"/>
      <c r="AS1239" s="3"/>
      <c r="AT1239" s="3"/>
      <c r="AU1239" s="3"/>
      <c r="AV1239" s="2" t="s">
        <v>52</v>
      </c>
      <c r="AW1239" s="2" t="s">
        <v>2648</v>
      </c>
      <c r="AX1239" s="2" t="s">
        <v>52</v>
      </c>
      <c r="AY1239" s="2" t="s">
        <v>52</v>
      </c>
      <c r="AZ1239" s="2" t="s">
        <v>52</v>
      </c>
    </row>
    <row r="1240" spans="1:52" ht="30" customHeight="1" x14ac:dyDescent="0.3">
      <c r="A1240" s="22" t="s">
        <v>885</v>
      </c>
      <c r="B1240" s="22" t="s">
        <v>52</v>
      </c>
      <c r="C1240" s="22" t="s">
        <v>52</v>
      </c>
      <c r="D1240" s="23"/>
      <c r="E1240" s="25"/>
      <c r="F1240" s="28">
        <f>TRUNC(SUMIF(N1236:N1239, N1235, F1236:F1239),0)</f>
        <v>0</v>
      </c>
      <c r="G1240" s="25"/>
      <c r="H1240" s="28">
        <f>TRUNC(SUMIF(N1236:N1239, N1235, H1236:H1239),0)</f>
        <v>0</v>
      </c>
      <c r="I1240" s="25"/>
      <c r="J1240" s="28">
        <f>TRUNC(SUMIF(N1236:N1239, N1235, J1236:J1239),0)</f>
        <v>0</v>
      </c>
      <c r="K1240" s="25"/>
      <c r="L1240" s="28">
        <f>F1240+H1240+J1240</f>
        <v>0</v>
      </c>
      <c r="M1240" s="22" t="s">
        <v>52</v>
      </c>
      <c r="N1240" s="2" t="s">
        <v>92</v>
      </c>
      <c r="O1240" s="2" t="s">
        <v>92</v>
      </c>
      <c r="P1240" s="2" t="s">
        <v>52</v>
      </c>
      <c r="Q1240" s="2" t="s">
        <v>52</v>
      </c>
      <c r="R1240" s="2" t="s">
        <v>52</v>
      </c>
      <c r="S1240" s="3"/>
      <c r="T1240" s="3"/>
      <c r="U1240" s="3"/>
      <c r="V1240" s="3"/>
      <c r="W1240" s="3"/>
      <c r="X1240" s="3"/>
      <c r="Y1240" s="3"/>
      <c r="Z1240" s="3"/>
      <c r="AA1240" s="3"/>
      <c r="AB1240" s="3"/>
      <c r="AC1240" s="3"/>
      <c r="AD1240" s="3"/>
      <c r="AE1240" s="3"/>
      <c r="AF1240" s="3"/>
      <c r="AG1240" s="3"/>
      <c r="AH1240" s="3"/>
      <c r="AI1240" s="3"/>
      <c r="AJ1240" s="3"/>
      <c r="AK1240" s="3"/>
      <c r="AL1240" s="3"/>
      <c r="AM1240" s="3"/>
      <c r="AN1240" s="3"/>
      <c r="AO1240" s="3"/>
      <c r="AP1240" s="3"/>
      <c r="AQ1240" s="3"/>
      <c r="AR1240" s="3"/>
      <c r="AS1240" s="3"/>
      <c r="AT1240" s="3"/>
      <c r="AU1240" s="3"/>
      <c r="AV1240" s="2" t="s">
        <v>52</v>
      </c>
      <c r="AW1240" s="2" t="s">
        <v>52</v>
      </c>
      <c r="AX1240" s="2" t="s">
        <v>52</v>
      </c>
      <c r="AY1240" s="2" t="s">
        <v>52</v>
      </c>
      <c r="AZ1240" s="2" t="s">
        <v>52</v>
      </c>
    </row>
    <row r="1241" spans="1:52" ht="30" customHeight="1" x14ac:dyDescent="0.3">
      <c r="A1241" s="23"/>
      <c r="B1241" s="23"/>
      <c r="C1241" s="23"/>
      <c r="D1241" s="23"/>
      <c r="E1241" s="25"/>
      <c r="F1241" s="28"/>
      <c r="G1241" s="25"/>
      <c r="H1241" s="28"/>
      <c r="I1241" s="25"/>
      <c r="J1241" s="28"/>
      <c r="K1241" s="25"/>
      <c r="L1241" s="28"/>
      <c r="M1241" s="23"/>
    </row>
    <row r="1242" spans="1:52" ht="30" customHeight="1" x14ac:dyDescent="0.3">
      <c r="A1242" s="19" t="s">
        <v>2649</v>
      </c>
      <c r="B1242" s="20"/>
      <c r="C1242" s="20"/>
      <c r="D1242" s="20"/>
      <c r="E1242" s="24"/>
      <c r="F1242" s="27"/>
      <c r="G1242" s="24"/>
      <c r="H1242" s="27"/>
      <c r="I1242" s="24"/>
      <c r="J1242" s="27"/>
      <c r="K1242" s="24"/>
      <c r="L1242" s="27"/>
      <c r="M1242" s="21"/>
      <c r="N1242" s="1" t="s">
        <v>2358</v>
      </c>
    </row>
    <row r="1243" spans="1:52" ht="30" customHeight="1" x14ac:dyDescent="0.3">
      <c r="A1243" s="22" t="s">
        <v>2650</v>
      </c>
      <c r="B1243" s="22" t="s">
        <v>2651</v>
      </c>
      <c r="C1243" s="22" t="s">
        <v>748</v>
      </c>
      <c r="D1243" s="23">
        <v>26.169</v>
      </c>
      <c r="E1243" s="25">
        <f>단가대비표!O52</f>
        <v>0</v>
      </c>
      <c r="F1243" s="28">
        <f>TRUNC(E1243*D1243,1)</f>
        <v>0</v>
      </c>
      <c r="G1243" s="25">
        <f>단가대비표!P52</f>
        <v>0</v>
      </c>
      <c r="H1243" s="28">
        <f>TRUNC(G1243*D1243,1)</f>
        <v>0</v>
      </c>
      <c r="I1243" s="25">
        <f>단가대비표!V52</f>
        <v>0</v>
      </c>
      <c r="J1243" s="28">
        <f>TRUNC(I1243*D1243,1)</f>
        <v>0</v>
      </c>
      <c r="K1243" s="25">
        <f t="shared" ref="K1243:L1245" si="188">TRUNC(E1243+G1243+I1243,1)</f>
        <v>0</v>
      </c>
      <c r="L1243" s="28">
        <f t="shared" si="188"/>
        <v>0</v>
      </c>
      <c r="M1243" s="22" t="s">
        <v>2652</v>
      </c>
      <c r="N1243" s="2" t="s">
        <v>2358</v>
      </c>
      <c r="O1243" s="2" t="s">
        <v>2653</v>
      </c>
      <c r="P1243" s="2" t="s">
        <v>64</v>
      </c>
      <c r="Q1243" s="2" t="s">
        <v>64</v>
      </c>
      <c r="R1243" s="2" t="s">
        <v>63</v>
      </c>
      <c r="S1243" s="3"/>
      <c r="T1243" s="3"/>
      <c r="U1243" s="3"/>
      <c r="V1243" s="3"/>
      <c r="W1243" s="3"/>
      <c r="X1243" s="3"/>
      <c r="Y1243" s="3"/>
      <c r="Z1243" s="3"/>
      <c r="AA1243" s="3"/>
      <c r="AB1243" s="3"/>
      <c r="AC1243" s="3"/>
      <c r="AD1243" s="3"/>
      <c r="AE1243" s="3"/>
      <c r="AF1243" s="3"/>
      <c r="AG1243" s="3"/>
      <c r="AH1243" s="3"/>
      <c r="AI1243" s="3"/>
      <c r="AJ1243" s="3"/>
      <c r="AK1243" s="3"/>
      <c r="AL1243" s="3"/>
      <c r="AM1243" s="3"/>
      <c r="AN1243" s="3"/>
      <c r="AO1243" s="3"/>
      <c r="AP1243" s="3"/>
      <c r="AQ1243" s="3"/>
      <c r="AR1243" s="3"/>
      <c r="AS1243" s="3"/>
      <c r="AT1243" s="3"/>
      <c r="AU1243" s="3"/>
      <c r="AV1243" s="2" t="s">
        <v>52</v>
      </c>
      <c r="AW1243" s="2" t="s">
        <v>2654</v>
      </c>
      <c r="AX1243" s="2" t="s">
        <v>52</v>
      </c>
      <c r="AY1243" s="2" t="s">
        <v>52</v>
      </c>
      <c r="AZ1243" s="2" t="s">
        <v>52</v>
      </c>
    </row>
    <row r="1244" spans="1:52" ht="30" customHeight="1" x14ac:dyDescent="0.3">
      <c r="A1244" s="22" t="s">
        <v>1366</v>
      </c>
      <c r="B1244" s="22" t="s">
        <v>1617</v>
      </c>
      <c r="C1244" s="22" t="s">
        <v>748</v>
      </c>
      <c r="D1244" s="23">
        <v>23.79</v>
      </c>
      <c r="E1244" s="25">
        <f>일위대가목록!E68</f>
        <v>0</v>
      </c>
      <c r="F1244" s="28">
        <f>TRUNC(E1244*D1244,1)</f>
        <v>0</v>
      </c>
      <c r="G1244" s="25">
        <f>일위대가목록!F68</f>
        <v>0</v>
      </c>
      <c r="H1244" s="28">
        <f>TRUNC(G1244*D1244,1)</f>
        <v>0</v>
      </c>
      <c r="I1244" s="25">
        <f>일위대가목록!G68</f>
        <v>0</v>
      </c>
      <c r="J1244" s="28">
        <f>TRUNC(I1244*D1244,1)</f>
        <v>0</v>
      </c>
      <c r="K1244" s="25">
        <f t="shared" si="188"/>
        <v>0</v>
      </c>
      <c r="L1244" s="28">
        <f t="shared" si="188"/>
        <v>0</v>
      </c>
      <c r="M1244" s="22" t="s">
        <v>1618</v>
      </c>
      <c r="N1244" s="2" t="s">
        <v>2358</v>
      </c>
      <c r="O1244" s="2" t="s">
        <v>1616</v>
      </c>
      <c r="P1244" s="2" t="s">
        <v>63</v>
      </c>
      <c r="Q1244" s="2" t="s">
        <v>64</v>
      </c>
      <c r="R1244" s="2" t="s">
        <v>64</v>
      </c>
      <c r="S1244" s="3"/>
      <c r="T1244" s="3"/>
      <c r="U1244" s="3"/>
      <c r="V1244" s="3"/>
      <c r="W1244" s="3"/>
      <c r="X1244" s="3"/>
      <c r="Y1244" s="3"/>
      <c r="Z1244" s="3"/>
      <c r="AA1244" s="3"/>
      <c r="AB1244" s="3"/>
      <c r="AC1244" s="3"/>
      <c r="AD1244" s="3"/>
      <c r="AE1244" s="3"/>
      <c r="AF1244" s="3"/>
      <c r="AG1244" s="3"/>
      <c r="AH1244" s="3"/>
      <c r="AI1244" s="3"/>
      <c r="AJ1244" s="3"/>
      <c r="AK1244" s="3"/>
      <c r="AL1244" s="3"/>
      <c r="AM1244" s="3"/>
      <c r="AN1244" s="3"/>
      <c r="AO1244" s="3"/>
      <c r="AP1244" s="3"/>
      <c r="AQ1244" s="3"/>
      <c r="AR1244" s="3"/>
      <c r="AS1244" s="3"/>
      <c r="AT1244" s="3"/>
      <c r="AU1244" s="3"/>
      <c r="AV1244" s="2" t="s">
        <v>52</v>
      </c>
      <c r="AW1244" s="2" t="s">
        <v>2655</v>
      </c>
      <c r="AX1244" s="2" t="s">
        <v>52</v>
      </c>
      <c r="AY1244" s="2" t="s">
        <v>52</v>
      </c>
      <c r="AZ1244" s="2" t="s">
        <v>52</v>
      </c>
    </row>
    <row r="1245" spans="1:52" ht="30" customHeight="1" x14ac:dyDescent="0.3">
      <c r="A1245" s="22" t="s">
        <v>755</v>
      </c>
      <c r="B1245" s="22" t="s">
        <v>759</v>
      </c>
      <c r="C1245" s="22" t="s">
        <v>748</v>
      </c>
      <c r="D1245" s="23">
        <v>-2.1410999999999998</v>
      </c>
      <c r="E1245" s="25">
        <f>단가대비표!O30</f>
        <v>0</v>
      </c>
      <c r="F1245" s="28">
        <f>TRUNC(E1245*D1245,1)</f>
        <v>0</v>
      </c>
      <c r="G1245" s="25">
        <f>단가대비표!P30</f>
        <v>0</v>
      </c>
      <c r="H1245" s="28">
        <f>TRUNC(G1245*D1245,1)</f>
        <v>0</v>
      </c>
      <c r="I1245" s="25">
        <f>단가대비표!V30</f>
        <v>0</v>
      </c>
      <c r="J1245" s="28">
        <f>TRUNC(I1245*D1245,1)</f>
        <v>0</v>
      </c>
      <c r="K1245" s="25">
        <f t="shared" si="188"/>
        <v>0</v>
      </c>
      <c r="L1245" s="28">
        <f t="shared" si="188"/>
        <v>0</v>
      </c>
      <c r="M1245" s="22" t="s">
        <v>760</v>
      </c>
      <c r="N1245" s="2" t="s">
        <v>2358</v>
      </c>
      <c r="O1245" s="2" t="s">
        <v>761</v>
      </c>
      <c r="P1245" s="2" t="s">
        <v>64</v>
      </c>
      <c r="Q1245" s="2" t="s">
        <v>64</v>
      </c>
      <c r="R1245" s="2" t="s">
        <v>63</v>
      </c>
      <c r="S1245" s="3"/>
      <c r="T1245" s="3"/>
      <c r="U1245" s="3"/>
      <c r="V1245" s="3"/>
      <c r="W1245" s="3"/>
      <c r="X1245" s="3"/>
      <c r="Y1245" s="3"/>
      <c r="Z1245" s="3"/>
      <c r="AA1245" s="3"/>
      <c r="AB1245" s="3"/>
      <c r="AC1245" s="3"/>
      <c r="AD1245" s="3"/>
      <c r="AE1245" s="3"/>
      <c r="AF1245" s="3"/>
      <c r="AG1245" s="3"/>
      <c r="AH1245" s="3"/>
      <c r="AI1245" s="3"/>
      <c r="AJ1245" s="3"/>
      <c r="AK1245" s="3"/>
      <c r="AL1245" s="3"/>
      <c r="AM1245" s="3"/>
      <c r="AN1245" s="3"/>
      <c r="AO1245" s="3"/>
      <c r="AP1245" s="3"/>
      <c r="AQ1245" s="3"/>
      <c r="AR1245" s="3"/>
      <c r="AS1245" s="3"/>
      <c r="AT1245" s="3"/>
      <c r="AU1245" s="3"/>
      <c r="AV1245" s="2" t="s">
        <v>52</v>
      </c>
      <c r="AW1245" s="2" t="s">
        <v>2656</v>
      </c>
      <c r="AX1245" s="2" t="s">
        <v>52</v>
      </c>
      <c r="AY1245" s="2" t="s">
        <v>52</v>
      </c>
      <c r="AZ1245" s="2" t="s">
        <v>52</v>
      </c>
    </row>
    <row r="1246" spans="1:52" ht="30" customHeight="1" x14ac:dyDescent="0.3">
      <c r="A1246" s="22" t="s">
        <v>885</v>
      </c>
      <c r="B1246" s="22" t="s">
        <v>52</v>
      </c>
      <c r="C1246" s="22" t="s">
        <v>52</v>
      </c>
      <c r="D1246" s="23"/>
      <c r="E1246" s="25"/>
      <c r="F1246" s="28">
        <f>TRUNC(SUMIF(N1243:N1245, N1242, F1243:F1245),0)</f>
        <v>0</v>
      </c>
      <c r="G1246" s="25"/>
      <c r="H1246" s="28">
        <f>TRUNC(SUMIF(N1243:N1245, N1242, H1243:H1245),0)</f>
        <v>0</v>
      </c>
      <c r="I1246" s="25"/>
      <c r="J1246" s="28">
        <f>TRUNC(SUMIF(N1243:N1245, N1242, J1243:J1245),0)</f>
        <v>0</v>
      </c>
      <c r="K1246" s="25"/>
      <c r="L1246" s="28">
        <f>F1246+H1246+J1246</f>
        <v>0</v>
      </c>
      <c r="M1246" s="22" t="s">
        <v>52</v>
      </c>
      <c r="N1246" s="2" t="s">
        <v>92</v>
      </c>
      <c r="O1246" s="2" t="s">
        <v>92</v>
      </c>
      <c r="P1246" s="2" t="s">
        <v>52</v>
      </c>
      <c r="Q1246" s="2" t="s">
        <v>52</v>
      </c>
      <c r="R1246" s="2" t="s">
        <v>52</v>
      </c>
      <c r="S1246" s="3"/>
      <c r="T1246" s="3"/>
      <c r="U1246" s="3"/>
      <c r="V1246" s="3"/>
      <c r="W1246" s="3"/>
      <c r="X1246" s="3"/>
      <c r="Y1246" s="3"/>
      <c r="Z1246" s="3"/>
      <c r="AA1246" s="3"/>
      <c r="AB1246" s="3"/>
      <c r="AC1246" s="3"/>
      <c r="AD1246" s="3"/>
      <c r="AE1246" s="3"/>
      <c r="AF1246" s="3"/>
      <c r="AG1246" s="3"/>
      <c r="AH1246" s="3"/>
      <c r="AI1246" s="3"/>
      <c r="AJ1246" s="3"/>
      <c r="AK1246" s="3"/>
      <c r="AL1246" s="3"/>
      <c r="AM1246" s="3"/>
      <c r="AN1246" s="3"/>
      <c r="AO1246" s="3"/>
      <c r="AP1246" s="3"/>
      <c r="AQ1246" s="3"/>
      <c r="AR1246" s="3"/>
      <c r="AS1246" s="3"/>
      <c r="AT1246" s="3"/>
      <c r="AU1246" s="3"/>
      <c r="AV1246" s="2" t="s">
        <v>52</v>
      </c>
      <c r="AW1246" s="2" t="s">
        <v>52</v>
      </c>
      <c r="AX1246" s="2" t="s">
        <v>52</v>
      </c>
      <c r="AY1246" s="2" t="s">
        <v>52</v>
      </c>
      <c r="AZ1246" s="2" t="s">
        <v>52</v>
      </c>
    </row>
  </sheetData>
  <mergeCells count="45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65" right="0.39370078740157483" top="0.39370078740157483" bottom="0.39370078740157483" header="0" footer="0"/>
  <pageSetup paperSize="9" scale="6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"/>
  <sheetViews>
    <sheetView view="pageBreakPreview" topLeftCell="B1" zoomScale="75" zoomScaleNormal="100" zoomScaleSheetLayoutView="75" workbookViewId="0">
      <selection activeCell="H26" sqref="H26"/>
    </sheetView>
  </sheetViews>
  <sheetFormatPr defaultRowHeight="16.5" x14ac:dyDescent="0.3"/>
  <cols>
    <col min="1" max="1" width="11.625" hidden="1" customWidth="1"/>
    <col min="2" max="3" width="35.625" customWidth="1"/>
    <col min="4" max="4" width="4.625" customWidth="1"/>
    <col min="5" max="8" width="20.625" customWidth="1"/>
    <col min="9" max="9" width="8.625" customWidth="1"/>
    <col min="10" max="10" width="12.625" customWidth="1"/>
    <col min="11" max="11" width="11.625" hidden="1" customWidth="1"/>
    <col min="12" max="12" width="20.625" customWidth="1"/>
  </cols>
  <sheetData>
    <row r="1" spans="1:12" ht="30" customHeight="1" x14ac:dyDescent="0.3">
      <c r="A1" s="5"/>
      <c r="B1" s="4" t="s">
        <v>2657</v>
      </c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ht="30" customHeight="1" x14ac:dyDescent="0.3">
      <c r="A2" s="17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8"/>
    </row>
    <row r="3" spans="1:12" ht="30" customHeight="1" x14ac:dyDescent="0.3">
      <c r="A3" s="9" t="s">
        <v>838</v>
      </c>
      <c r="B3" s="9" t="s">
        <v>2</v>
      </c>
      <c r="C3" s="9" t="s">
        <v>3</v>
      </c>
      <c r="D3" s="9" t="s">
        <v>4</v>
      </c>
      <c r="E3" s="9" t="s">
        <v>839</v>
      </c>
      <c r="F3" s="9" t="s">
        <v>840</v>
      </c>
      <c r="G3" s="9" t="s">
        <v>841</v>
      </c>
      <c r="H3" s="9" t="s">
        <v>842</v>
      </c>
      <c r="I3" s="9" t="s">
        <v>843</v>
      </c>
      <c r="J3" s="9" t="s">
        <v>2658</v>
      </c>
      <c r="K3" s="9" t="s">
        <v>2659</v>
      </c>
      <c r="L3" s="9" t="s">
        <v>847</v>
      </c>
    </row>
    <row r="4" spans="1:12" ht="30" customHeight="1" x14ac:dyDescent="0.3">
      <c r="A4" s="29" t="s">
        <v>99</v>
      </c>
      <c r="B4" s="29" t="s">
        <v>95</v>
      </c>
      <c r="C4" s="29" t="s">
        <v>96</v>
      </c>
      <c r="D4" s="29" t="s">
        <v>97</v>
      </c>
      <c r="E4" s="30"/>
      <c r="F4" s="30"/>
      <c r="G4" s="30"/>
      <c r="H4" s="30">
        <f>단가산출서!E20</f>
        <v>0</v>
      </c>
      <c r="I4" s="29" t="s">
        <v>98</v>
      </c>
      <c r="J4" s="29" t="s">
        <v>52</v>
      </c>
      <c r="K4" s="29" t="s">
        <v>99</v>
      </c>
      <c r="L4" s="29" t="s">
        <v>2668</v>
      </c>
    </row>
    <row r="5" spans="1:12" ht="30" customHeight="1" x14ac:dyDescent="0.3">
      <c r="A5" s="29" t="s">
        <v>104</v>
      </c>
      <c r="B5" s="29" t="s">
        <v>101</v>
      </c>
      <c r="C5" s="29" t="s">
        <v>102</v>
      </c>
      <c r="D5" s="29" t="s">
        <v>97</v>
      </c>
      <c r="E5" s="30"/>
      <c r="F5" s="30"/>
      <c r="G5" s="30"/>
      <c r="H5" s="30">
        <f>단가산출서!E69</f>
        <v>0</v>
      </c>
      <c r="I5" s="29" t="s">
        <v>103</v>
      </c>
      <c r="J5" s="29" t="s">
        <v>52</v>
      </c>
      <c r="K5" s="29" t="s">
        <v>104</v>
      </c>
      <c r="L5" s="29" t="s">
        <v>2698</v>
      </c>
    </row>
  </sheetData>
  <phoneticPr fontId="1" type="noConversion"/>
  <pageMargins left="0.78740157480314965" right="0.39370078740157483" top="0.39370078740157483" bottom="0.39370078740157483" header="0" footer="0"/>
  <pageSetup paperSize="9" scale="61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9"/>
  <sheetViews>
    <sheetView view="pageBreakPreview" zoomScale="75" zoomScaleNormal="100" zoomScaleSheetLayoutView="75" workbookViewId="0">
      <selection activeCell="E32" sqref="E32"/>
    </sheetView>
  </sheetViews>
  <sheetFormatPr defaultRowHeight="16.5" x14ac:dyDescent="0.3"/>
  <cols>
    <col min="1" max="1" width="95.625" customWidth="1"/>
    <col min="2" max="6" width="20.625" customWidth="1"/>
    <col min="7" max="8" width="11.625" hidden="1" customWidth="1"/>
    <col min="9" max="10" width="30.625" hidden="1" customWidth="1"/>
    <col min="11" max="11" width="6.625" hidden="1" customWidth="1"/>
    <col min="12" max="12" width="13.625" hidden="1" customWidth="1"/>
    <col min="13" max="14" width="6.625" hidden="1" customWidth="1"/>
    <col min="15" max="20" width="2.625" hidden="1" customWidth="1"/>
  </cols>
  <sheetData>
    <row r="1" spans="1:20" ht="30" customHeight="1" x14ac:dyDescent="0.3">
      <c r="A1" s="4" t="s">
        <v>2660</v>
      </c>
      <c r="B1" s="5"/>
      <c r="C1" s="5"/>
      <c r="D1" s="5"/>
      <c r="E1" s="5"/>
      <c r="F1" s="5"/>
    </row>
    <row r="2" spans="1:20" ht="30" customHeight="1" x14ac:dyDescent="0.3">
      <c r="A2" s="6" t="s">
        <v>1</v>
      </c>
      <c r="B2" s="7"/>
      <c r="C2" s="7"/>
      <c r="D2" s="7"/>
      <c r="E2" s="7"/>
      <c r="F2" s="8"/>
    </row>
    <row r="3" spans="1:20" ht="30" customHeight="1" x14ac:dyDescent="0.3">
      <c r="A3" s="9" t="s">
        <v>2661</v>
      </c>
      <c r="B3" s="9" t="s">
        <v>839</v>
      </c>
      <c r="C3" s="9" t="s">
        <v>840</v>
      </c>
      <c r="D3" s="9" t="s">
        <v>841</v>
      </c>
      <c r="E3" s="9" t="s">
        <v>842</v>
      </c>
      <c r="F3" s="9" t="s">
        <v>2658</v>
      </c>
      <c r="G3" s="1" t="s">
        <v>2659</v>
      </c>
      <c r="H3" s="1" t="s">
        <v>2662</v>
      </c>
      <c r="I3" s="1" t="s">
        <v>2663</v>
      </c>
      <c r="J3" s="1" t="s">
        <v>2664</v>
      </c>
      <c r="K3" s="1" t="s">
        <v>4</v>
      </c>
      <c r="L3" s="1" t="s">
        <v>5</v>
      </c>
      <c r="M3" s="1" t="s">
        <v>14</v>
      </c>
      <c r="N3" s="1" t="s">
        <v>2665</v>
      </c>
      <c r="O3" s="1" t="s">
        <v>2666</v>
      </c>
      <c r="P3" s="1" t="s">
        <v>2666</v>
      </c>
      <c r="Q3" s="1" t="s">
        <v>2666</v>
      </c>
      <c r="R3" s="1" t="s">
        <v>2666</v>
      </c>
      <c r="S3" s="1" t="s">
        <v>2666</v>
      </c>
      <c r="T3" s="1" t="s">
        <v>2667</v>
      </c>
    </row>
    <row r="4" spans="1:20" ht="20.100000000000001" customHeight="1" x14ac:dyDescent="0.3">
      <c r="A4" s="31" t="s">
        <v>2669</v>
      </c>
      <c r="B4" s="31"/>
      <c r="C4" s="31"/>
      <c r="D4" s="31"/>
      <c r="E4" s="31"/>
      <c r="F4" s="32" t="s">
        <v>52</v>
      </c>
      <c r="G4" s="1" t="s">
        <v>99</v>
      </c>
      <c r="I4" s="1" t="s">
        <v>95</v>
      </c>
      <c r="J4" s="1" t="s">
        <v>96</v>
      </c>
      <c r="K4" s="1" t="s">
        <v>97</v>
      </c>
    </row>
    <row r="5" spans="1:20" ht="20.100000000000001" customHeight="1" x14ac:dyDescent="0.3">
      <c r="A5" s="33" t="s">
        <v>52</v>
      </c>
      <c r="B5" s="34"/>
      <c r="C5" s="34"/>
      <c r="D5" s="34"/>
      <c r="E5" s="34"/>
      <c r="F5" s="33" t="s">
        <v>52</v>
      </c>
      <c r="G5" s="1" t="s">
        <v>99</v>
      </c>
      <c r="H5" s="1" t="s">
        <v>2670</v>
      </c>
      <c r="I5" s="1" t="s">
        <v>52</v>
      </c>
      <c r="J5" s="1" t="s">
        <v>52</v>
      </c>
      <c r="K5" s="1" t="s">
        <v>52</v>
      </c>
      <c r="L5">
        <v>1</v>
      </c>
      <c r="M5" s="1" t="s">
        <v>52</v>
      </c>
      <c r="O5" s="1" t="s">
        <v>52</v>
      </c>
      <c r="P5" s="1" t="s">
        <v>52</v>
      </c>
      <c r="Q5" s="1" t="s">
        <v>52</v>
      </c>
      <c r="R5" s="1" t="s">
        <v>52</v>
      </c>
      <c r="S5" s="1" t="s">
        <v>52</v>
      </c>
      <c r="T5" s="1" t="s">
        <v>52</v>
      </c>
    </row>
    <row r="6" spans="1:20" ht="20.100000000000001" customHeight="1" x14ac:dyDescent="0.3">
      <c r="A6" s="33" t="s">
        <v>2671</v>
      </c>
      <c r="B6" s="34">
        <v>0</v>
      </c>
      <c r="C6" s="34">
        <v>0</v>
      </c>
      <c r="D6" s="34">
        <v>0</v>
      </c>
      <c r="E6" s="34">
        <v>0</v>
      </c>
      <c r="F6" s="33" t="s">
        <v>52</v>
      </c>
      <c r="G6" s="1" t="s">
        <v>99</v>
      </c>
      <c r="H6" s="1" t="s">
        <v>2672</v>
      </c>
      <c r="I6" s="1" t="s">
        <v>2673</v>
      </c>
      <c r="J6" s="1" t="s">
        <v>52</v>
      </c>
      <c r="K6" s="1" t="s">
        <v>52</v>
      </c>
      <c r="M6" s="1" t="s">
        <v>52</v>
      </c>
      <c r="O6" s="1" t="s">
        <v>52</v>
      </c>
      <c r="P6" s="1" t="s">
        <v>52</v>
      </c>
      <c r="Q6" s="1" t="s">
        <v>52</v>
      </c>
      <c r="R6" s="1" t="s">
        <v>52</v>
      </c>
      <c r="S6" s="1" t="s">
        <v>52</v>
      </c>
      <c r="T6" s="1" t="s">
        <v>52</v>
      </c>
    </row>
    <row r="7" spans="1:20" ht="20.100000000000001" customHeight="1" x14ac:dyDescent="0.3">
      <c r="A7" s="33" t="s">
        <v>2674</v>
      </c>
      <c r="B7" s="34">
        <v>0</v>
      </c>
      <c r="C7" s="34">
        <v>0</v>
      </c>
      <c r="D7" s="34">
        <v>0</v>
      </c>
      <c r="E7" s="34">
        <v>0</v>
      </c>
      <c r="F7" s="33" t="s">
        <v>52</v>
      </c>
      <c r="G7" s="1" t="s">
        <v>99</v>
      </c>
      <c r="H7" s="1" t="s">
        <v>2672</v>
      </c>
      <c r="I7" s="1" t="s">
        <v>2674</v>
      </c>
      <c r="J7" s="1" t="s">
        <v>52</v>
      </c>
      <c r="K7" s="1" t="s">
        <v>52</v>
      </c>
      <c r="M7" s="1" t="s">
        <v>52</v>
      </c>
      <c r="O7" s="1" t="s">
        <v>52</v>
      </c>
      <c r="P7" s="1" t="s">
        <v>52</v>
      </c>
      <c r="Q7" s="1" t="s">
        <v>52</v>
      </c>
      <c r="R7" s="1" t="s">
        <v>52</v>
      </c>
      <c r="S7" s="1" t="s">
        <v>52</v>
      </c>
      <c r="T7" s="1" t="s">
        <v>52</v>
      </c>
    </row>
    <row r="8" spans="1:20" ht="20.100000000000001" customHeight="1" x14ac:dyDescent="0.3">
      <c r="A8" s="33" t="s">
        <v>2675</v>
      </c>
      <c r="B8" s="34">
        <v>0</v>
      </c>
      <c r="C8" s="34">
        <v>0</v>
      </c>
      <c r="D8" s="34">
        <v>0</v>
      </c>
      <c r="E8" s="34">
        <v>0</v>
      </c>
      <c r="F8" s="33" t="s">
        <v>52</v>
      </c>
      <c r="G8" s="1" t="s">
        <v>99</v>
      </c>
      <c r="H8" s="1" t="s">
        <v>2672</v>
      </c>
      <c r="I8" s="1" t="s">
        <v>2676</v>
      </c>
      <c r="J8" s="1" t="s">
        <v>52</v>
      </c>
      <c r="K8" s="1" t="s">
        <v>52</v>
      </c>
      <c r="M8" s="1" t="s">
        <v>52</v>
      </c>
      <c r="O8" s="1" t="s">
        <v>52</v>
      </c>
      <c r="P8" s="1" t="s">
        <v>52</v>
      </c>
      <c r="Q8" s="1" t="s">
        <v>52</v>
      </c>
      <c r="R8" s="1" t="s">
        <v>52</v>
      </c>
      <c r="S8" s="1" t="s">
        <v>52</v>
      </c>
      <c r="T8" s="1" t="s">
        <v>52</v>
      </c>
    </row>
    <row r="9" spans="1:20" ht="20.100000000000001" customHeight="1" x14ac:dyDescent="0.3">
      <c r="A9" s="33" t="s">
        <v>2677</v>
      </c>
      <c r="B9" s="34">
        <v>0</v>
      </c>
      <c r="C9" s="34">
        <v>0</v>
      </c>
      <c r="D9" s="34">
        <v>0</v>
      </c>
      <c r="E9" s="34">
        <v>0</v>
      </c>
      <c r="F9" s="33" t="s">
        <v>52</v>
      </c>
      <c r="G9" s="1" t="s">
        <v>99</v>
      </c>
      <c r="H9" s="1" t="s">
        <v>2672</v>
      </c>
      <c r="I9" s="1" t="s">
        <v>2678</v>
      </c>
      <c r="J9" s="1" t="s">
        <v>52</v>
      </c>
      <c r="K9" s="1" t="s">
        <v>52</v>
      </c>
      <c r="M9" s="1" t="s">
        <v>52</v>
      </c>
      <c r="O9" s="1" t="s">
        <v>52</v>
      </c>
      <c r="P9" s="1" t="s">
        <v>52</v>
      </c>
      <c r="Q9" s="1" t="s">
        <v>52</v>
      </c>
      <c r="R9" s="1" t="s">
        <v>52</v>
      </c>
      <c r="S9" s="1" t="s">
        <v>52</v>
      </c>
      <c r="T9" s="1" t="s">
        <v>52</v>
      </c>
    </row>
    <row r="10" spans="1:20" ht="20.100000000000001" customHeight="1" x14ac:dyDescent="0.3">
      <c r="A10" s="33" t="s">
        <v>2679</v>
      </c>
      <c r="B10" s="34">
        <v>0</v>
      </c>
      <c r="C10" s="34">
        <v>0</v>
      </c>
      <c r="D10" s="34">
        <v>0</v>
      </c>
      <c r="E10" s="34">
        <v>0</v>
      </c>
      <c r="F10" s="33" t="s">
        <v>52</v>
      </c>
      <c r="G10" s="1" t="s">
        <v>99</v>
      </c>
      <c r="H10" s="1" t="s">
        <v>2672</v>
      </c>
      <c r="I10" s="1" t="s">
        <v>2680</v>
      </c>
      <c r="J10" s="1" t="s">
        <v>52</v>
      </c>
      <c r="K10" s="1" t="s">
        <v>52</v>
      </c>
      <c r="M10" s="1" t="s">
        <v>52</v>
      </c>
      <c r="O10" s="1" t="s">
        <v>52</v>
      </c>
      <c r="P10" s="1" t="s">
        <v>52</v>
      </c>
      <c r="Q10" s="1" t="s">
        <v>52</v>
      </c>
      <c r="R10" s="1" t="s">
        <v>52</v>
      </c>
      <c r="S10" s="1" t="s">
        <v>52</v>
      </c>
      <c r="T10" s="1" t="s">
        <v>52</v>
      </c>
    </row>
    <row r="11" spans="1:20" ht="20.100000000000001" customHeight="1" x14ac:dyDescent="0.3">
      <c r="A11" s="33" t="s">
        <v>2681</v>
      </c>
      <c r="B11" s="34">
        <v>0</v>
      </c>
      <c r="C11" s="34">
        <v>0</v>
      </c>
      <c r="D11" s="34">
        <v>0</v>
      </c>
      <c r="E11" s="34">
        <v>0</v>
      </c>
      <c r="F11" s="33" t="s">
        <v>52</v>
      </c>
      <c r="G11" s="1" t="s">
        <v>99</v>
      </c>
      <c r="H11" s="1" t="s">
        <v>2672</v>
      </c>
      <c r="I11" s="1" t="s">
        <v>2682</v>
      </c>
      <c r="J11" s="1" t="s">
        <v>52</v>
      </c>
      <c r="K11" s="1" t="s">
        <v>52</v>
      </c>
      <c r="M11" s="1" t="s">
        <v>52</v>
      </c>
      <c r="O11" s="1" t="s">
        <v>52</v>
      </c>
      <c r="P11" s="1" t="s">
        <v>52</v>
      </c>
      <c r="Q11" s="1" t="s">
        <v>52</v>
      </c>
      <c r="R11" s="1" t="s">
        <v>52</v>
      </c>
      <c r="S11" s="1" t="s">
        <v>52</v>
      </c>
      <c r="T11" s="1" t="s">
        <v>52</v>
      </c>
    </row>
    <row r="12" spans="1:20" ht="20.100000000000001" customHeight="1" x14ac:dyDescent="0.3">
      <c r="A12" s="33" t="s">
        <v>2683</v>
      </c>
      <c r="B12" s="34">
        <v>0</v>
      </c>
      <c r="C12" s="34">
        <v>0</v>
      </c>
      <c r="D12" s="34">
        <v>0</v>
      </c>
      <c r="E12" s="34">
        <v>0</v>
      </c>
      <c r="F12" s="33" t="s">
        <v>52</v>
      </c>
      <c r="G12" s="1" t="s">
        <v>99</v>
      </c>
      <c r="H12" s="1" t="s">
        <v>2672</v>
      </c>
      <c r="I12" s="1" t="s">
        <v>2684</v>
      </c>
      <c r="J12" s="1" t="s">
        <v>52</v>
      </c>
      <c r="K12" s="1" t="s">
        <v>52</v>
      </c>
      <c r="M12" s="1" t="s">
        <v>52</v>
      </c>
      <c r="O12" s="1" t="s">
        <v>52</v>
      </c>
      <c r="P12" s="1" t="s">
        <v>52</v>
      </c>
      <c r="Q12" s="1" t="s">
        <v>52</v>
      </c>
      <c r="R12" s="1" t="s">
        <v>52</v>
      </c>
      <c r="S12" s="1" t="s">
        <v>52</v>
      </c>
      <c r="T12" s="1" t="s">
        <v>52</v>
      </c>
    </row>
    <row r="13" spans="1:20" ht="20.100000000000001" customHeight="1" x14ac:dyDescent="0.3">
      <c r="A13" s="33" t="s">
        <v>2685</v>
      </c>
      <c r="B13" s="34">
        <v>0</v>
      </c>
      <c r="C13" s="34">
        <v>0</v>
      </c>
      <c r="D13" s="34">
        <v>0</v>
      </c>
      <c r="E13" s="34">
        <v>0</v>
      </c>
      <c r="F13" s="33" t="s">
        <v>52</v>
      </c>
      <c r="G13" s="1" t="s">
        <v>99</v>
      </c>
      <c r="H13" s="1" t="s">
        <v>2672</v>
      </c>
      <c r="I13" s="1" t="s">
        <v>2686</v>
      </c>
      <c r="J13" s="1" t="s">
        <v>52</v>
      </c>
      <c r="K13" s="1" t="s">
        <v>52</v>
      </c>
      <c r="M13" s="1" t="s">
        <v>52</v>
      </c>
      <c r="O13" s="1" t="s">
        <v>52</v>
      </c>
      <c r="P13" s="1" t="s">
        <v>52</v>
      </c>
      <c r="Q13" s="1" t="s">
        <v>52</v>
      </c>
      <c r="R13" s="1" t="s">
        <v>52</v>
      </c>
      <c r="S13" s="1" t="s">
        <v>52</v>
      </c>
      <c r="T13" s="1" t="s">
        <v>52</v>
      </c>
    </row>
    <row r="14" spans="1:20" ht="20.100000000000001" customHeight="1" x14ac:dyDescent="0.3">
      <c r="A14" s="33" t="s">
        <v>2687</v>
      </c>
      <c r="B14" s="34">
        <v>0</v>
      </c>
      <c r="C14" s="34">
        <v>0</v>
      </c>
      <c r="D14" s="34">
        <v>0</v>
      </c>
      <c r="E14" s="34">
        <v>0</v>
      </c>
      <c r="F14" s="33" t="s">
        <v>52</v>
      </c>
      <c r="G14" s="1" t="s">
        <v>99</v>
      </c>
      <c r="H14" s="1" t="s">
        <v>2672</v>
      </c>
      <c r="I14" s="1" t="s">
        <v>2688</v>
      </c>
      <c r="J14" s="1" t="s">
        <v>52</v>
      </c>
      <c r="K14" s="1" t="s">
        <v>52</v>
      </c>
      <c r="M14" s="1" t="s">
        <v>52</v>
      </c>
      <c r="O14" s="1" t="s">
        <v>52</v>
      </c>
      <c r="P14" s="1" t="s">
        <v>52</v>
      </c>
      <c r="Q14" s="1" t="s">
        <v>52</v>
      </c>
      <c r="R14" s="1" t="s">
        <v>52</v>
      </c>
      <c r="S14" s="1" t="s">
        <v>52</v>
      </c>
      <c r="T14" s="1" t="s">
        <v>52</v>
      </c>
    </row>
    <row r="15" spans="1:20" ht="20.100000000000001" customHeight="1" x14ac:dyDescent="0.3">
      <c r="A15" s="33" t="s">
        <v>2674</v>
      </c>
      <c r="B15" s="34"/>
      <c r="C15" s="34"/>
      <c r="D15" s="34"/>
      <c r="E15" s="34"/>
      <c r="F15" s="33" t="s">
        <v>52</v>
      </c>
      <c r="G15" s="1" t="s">
        <v>99</v>
      </c>
      <c r="H15" s="1" t="s">
        <v>2672</v>
      </c>
      <c r="I15" s="1" t="s">
        <v>52</v>
      </c>
      <c r="J15" s="1" t="s">
        <v>52</v>
      </c>
      <c r="K15" s="1" t="s">
        <v>52</v>
      </c>
      <c r="M15" s="1" t="s">
        <v>52</v>
      </c>
      <c r="O15" s="1" t="s">
        <v>52</v>
      </c>
      <c r="P15" s="1" t="s">
        <v>52</v>
      </c>
      <c r="Q15" s="1" t="s">
        <v>52</v>
      </c>
      <c r="R15" s="1" t="s">
        <v>52</v>
      </c>
      <c r="S15" s="1" t="s">
        <v>52</v>
      </c>
      <c r="T15" s="1" t="s">
        <v>52</v>
      </c>
    </row>
    <row r="16" spans="1:20" ht="20.100000000000001" customHeight="1" x14ac:dyDescent="0.3">
      <c r="A16" s="33" t="s">
        <v>2689</v>
      </c>
      <c r="B16" s="34"/>
      <c r="C16" s="34"/>
      <c r="D16" s="34"/>
      <c r="E16" s="34"/>
      <c r="F16" s="33" t="s">
        <v>52</v>
      </c>
      <c r="G16" s="1" t="s">
        <v>99</v>
      </c>
      <c r="H16" s="1" t="s">
        <v>2672</v>
      </c>
      <c r="I16" s="1" t="s">
        <v>2690</v>
      </c>
      <c r="J16" s="1" t="s">
        <v>52</v>
      </c>
      <c r="K16" s="1" t="s">
        <v>52</v>
      </c>
      <c r="M16" s="1" t="s">
        <v>52</v>
      </c>
      <c r="O16" s="1" t="s">
        <v>52</v>
      </c>
      <c r="P16" s="1" t="s">
        <v>52</v>
      </c>
      <c r="Q16" s="1" t="s">
        <v>52</v>
      </c>
      <c r="R16" s="1" t="s">
        <v>52</v>
      </c>
      <c r="S16" s="1" t="s">
        <v>52</v>
      </c>
      <c r="T16" s="1" t="s">
        <v>52</v>
      </c>
    </row>
    <row r="17" spans="1:20" ht="20.100000000000001" customHeight="1" x14ac:dyDescent="0.3">
      <c r="A17" s="33" t="s">
        <v>2691</v>
      </c>
      <c r="B17" s="34"/>
      <c r="C17" s="34"/>
      <c r="D17" s="34"/>
      <c r="E17" s="34"/>
      <c r="F17" s="33" t="s">
        <v>52</v>
      </c>
      <c r="G17" s="1" t="s">
        <v>99</v>
      </c>
      <c r="H17" s="1" t="s">
        <v>2672</v>
      </c>
      <c r="I17" s="1" t="s">
        <v>2692</v>
      </c>
      <c r="J17" s="1" t="s">
        <v>52</v>
      </c>
      <c r="K17" s="1" t="s">
        <v>52</v>
      </c>
      <c r="M17" s="1" t="s">
        <v>52</v>
      </c>
      <c r="O17" s="1" t="s">
        <v>52</v>
      </c>
      <c r="P17" s="1" t="s">
        <v>52</v>
      </c>
      <c r="Q17" s="1" t="s">
        <v>52</v>
      </c>
      <c r="R17" s="1" t="s">
        <v>52</v>
      </c>
      <c r="S17" s="1" t="s">
        <v>52</v>
      </c>
      <c r="T17" s="1" t="s">
        <v>52</v>
      </c>
    </row>
    <row r="18" spans="1:20" ht="20.100000000000001" customHeight="1" x14ac:dyDescent="0.3">
      <c r="A18" s="33" t="s">
        <v>2693</v>
      </c>
      <c r="B18" s="34"/>
      <c r="C18" s="34"/>
      <c r="D18" s="34"/>
      <c r="E18" s="34"/>
      <c r="F18" s="33" t="s">
        <v>52</v>
      </c>
      <c r="G18" s="1" t="s">
        <v>99</v>
      </c>
      <c r="H18" s="1" t="s">
        <v>2672</v>
      </c>
      <c r="I18" s="1" t="s">
        <v>2694</v>
      </c>
      <c r="J18" s="1" t="s">
        <v>52</v>
      </c>
      <c r="K18" s="1" t="s">
        <v>52</v>
      </c>
      <c r="M18" s="1" t="s">
        <v>52</v>
      </c>
      <c r="O18" s="1" t="s">
        <v>52</v>
      </c>
      <c r="P18" s="1" t="s">
        <v>52</v>
      </c>
      <c r="Q18" s="1" t="s">
        <v>52</v>
      </c>
      <c r="R18" s="1" t="s">
        <v>52</v>
      </c>
      <c r="S18" s="1" t="s">
        <v>52</v>
      </c>
      <c r="T18" s="1" t="s">
        <v>52</v>
      </c>
    </row>
    <row r="19" spans="1:20" ht="20.100000000000001" customHeight="1" x14ac:dyDescent="0.3">
      <c r="A19" s="33" t="s">
        <v>2695</v>
      </c>
      <c r="B19" s="34"/>
      <c r="C19" s="34"/>
      <c r="D19" s="34"/>
      <c r="E19" s="34"/>
      <c r="F19" s="33" t="s">
        <v>52</v>
      </c>
      <c r="G19" s="1" t="s">
        <v>99</v>
      </c>
      <c r="H19" s="1" t="s">
        <v>2672</v>
      </c>
      <c r="I19" s="1" t="s">
        <v>2696</v>
      </c>
      <c r="J19" s="1" t="s">
        <v>52</v>
      </c>
      <c r="K19" s="1" t="s">
        <v>52</v>
      </c>
      <c r="M19" s="1" t="s">
        <v>52</v>
      </c>
      <c r="O19" s="1" t="s">
        <v>52</v>
      </c>
      <c r="P19" s="1" t="s">
        <v>52</v>
      </c>
      <c r="Q19" s="1" t="s">
        <v>52</v>
      </c>
      <c r="R19" s="1" t="s">
        <v>52</v>
      </c>
      <c r="S19" s="1" t="s">
        <v>52</v>
      </c>
      <c r="T19" s="1" t="s">
        <v>52</v>
      </c>
    </row>
    <row r="20" spans="1:20" ht="20.100000000000001" customHeight="1" x14ac:dyDescent="0.3">
      <c r="A20" s="33" t="s">
        <v>2697</v>
      </c>
      <c r="B20" s="35"/>
      <c r="C20" s="35"/>
      <c r="D20" s="35"/>
      <c r="E20" s="35"/>
      <c r="F20" s="36"/>
    </row>
    <row r="21" spans="1:20" ht="20.100000000000001" customHeight="1" x14ac:dyDescent="0.3">
      <c r="A21" s="36"/>
      <c r="B21" s="36"/>
      <c r="C21" s="36"/>
      <c r="D21" s="36"/>
      <c r="E21" s="36"/>
      <c r="F21" s="36"/>
    </row>
    <row r="22" spans="1:20" ht="20.100000000000001" customHeight="1" x14ac:dyDescent="0.3">
      <c r="A22" s="36" t="s">
        <v>2699</v>
      </c>
      <c r="B22" s="36"/>
      <c r="C22" s="36"/>
      <c r="D22" s="36"/>
      <c r="E22" s="36"/>
      <c r="F22" s="33" t="s">
        <v>52</v>
      </c>
      <c r="G22" s="1" t="s">
        <v>104</v>
      </c>
      <c r="I22" s="1" t="s">
        <v>101</v>
      </c>
      <c r="J22" s="1" t="s">
        <v>102</v>
      </c>
      <c r="K22" s="1" t="s">
        <v>97</v>
      </c>
    </row>
    <row r="23" spans="1:20" ht="20.100000000000001" customHeight="1" x14ac:dyDescent="0.3">
      <c r="A23" s="33" t="s">
        <v>52</v>
      </c>
      <c r="B23" s="34"/>
      <c r="C23" s="34"/>
      <c r="D23" s="34"/>
      <c r="E23" s="34"/>
      <c r="F23" s="33" t="s">
        <v>52</v>
      </c>
      <c r="G23" s="1" t="s">
        <v>104</v>
      </c>
      <c r="H23" s="1" t="s">
        <v>2670</v>
      </c>
      <c r="I23" s="1" t="s">
        <v>52</v>
      </c>
      <c r="J23" s="1" t="s">
        <v>52</v>
      </c>
      <c r="K23" s="1" t="s">
        <v>97</v>
      </c>
      <c r="L23">
        <v>1</v>
      </c>
      <c r="M23" s="1" t="s">
        <v>52</v>
      </c>
      <c r="O23" s="1" t="s">
        <v>52</v>
      </c>
      <c r="P23" s="1" t="s">
        <v>52</v>
      </c>
      <c r="Q23" s="1" t="s">
        <v>52</v>
      </c>
      <c r="R23" s="1" t="s">
        <v>52</v>
      </c>
      <c r="S23" s="1" t="s">
        <v>52</v>
      </c>
      <c r="T23" s="1" t="s">
        <v>52</v>
      </c>
    </row>
    <row r="24" spans="1:20" ht="20.100000000000001" customHeight="1" x14ac:dyDescent="0.3">
      <c r="A24" s="33" t="s">
        <v>2700</v>
      </c>
      <c r="B24" s="34"/>
      <c r="C24" s="34"/>
      <c r="D24" s="34"/>
      <c r="E24" s="34"/>
      <c r="F24" s="33" t="s">
        <v>52</v>
      </c>
      <c r="G24" s="1" t="s">
        <v>104</v>
      </c>
      <c r="H24" s="1" t="s">
        <v>2672</v>
      </c>
      <c r="I24" s="1" t="s">
        <v>2701</v>
      </c>
      <c r="J24" s="1" t="s">
        <v>52</v>
      </c>
      <c r="K24" s="1" t="s">
        <v>52</v>
      </c>
      <c r="M24" s="1" t="s">
        <v>52</v>
      </c>
      <c r="O24" s="1" t="s">
        <v>52</v>
      </c>
      <c r="P24" s="1" t="s">
        <v>52</v>
      </c>
      <c r="Q24" s="1" t="s">
        <v>52</v>
      </c>
      <c r="R24" s="1" t="s">
        <v>52</v>
      </c>
      <c r="S24" s="1" t="s">
        <v>52</v>
      </c>
      <c r="T24" s="1" t="s">
        <v>52</v>
      </c>
    </row>
    <row r="25" spans="1:20" ht="20.100000000000001" customHeight="1" x14ac:dyDescent="0.3">
      <c r="A25" s="33" t="s">
        <v>2702</v>
      </c>
      <c r="B25" s="34"/>
      <c r="C25" s="34"/>
      <c r="D25" s="34"/>
      <c r="E25" s="34"/>
      <c r="F25" s="33" t="s">
        <v>52</v>
      </c>
      <c r="G25" s="1" t="s">
        <v>104</v>
      </c>
      <c r="H25" s="1" t="s">
        <v>2672</v>
      </c>
      <c r="I25" s="1" t="s">
        <v>2703</v>
      </c>
      <c r="J25" s="1" t="s">
        <v>52</v>
      </c>
      <c r="K25" s="1" t="s">
        <v>52</v>
      </c>
      <c r="M25" s="1" t="s">
        <v>52</v>
      </c>
      <c r="O25" s="1" t="s">
        <v>52</v>
      </c>
      <c r="P25" s="1" t="s">
        <v>52</v>
      </c>
      <c r="Q25" s="1" t="s">
        <v>52</v>
      </c>
      <c r="R25" s="1" t="s">
        <v>52</v>
      </c>
      <c r="S25" s="1" t="s">
        <v>52</v>
      </c>
      <c r="T25" s="1" t="s">
        <v>52</v>
      </c>
    </row>
    <row r="26" spans="1:20" ht="20.100000000000001" customHeight="1" x14ac:dyDescent="0.3">
      <c r="A26" s="33" t="s">
        <v>2704</v>
      </c>
      <c r="B26" s="34"/>
      <c r="C26" s="34"/>
      <c r="D26" s="34"/>
      <c r="E26" s="34"/>
      <c r="F26" s="33" t="s">
        <v>52</v>
      </c>
      <c r="G26" s="1" t="s">
        <v>104</v>
      </c>
      <c r="H26" s="1" t="s">
        <v>2672</v>
      </c>
      <c r="I26" s="1" t="s">
        <v>2705</v>
      </c>
      <c r="J26" s="1" t="s">
        <v>52</v>
      </c>
      <c r="K26" s="1" t="s">
        <v>52</v>
      </c>
      <c r="M26" s="1" t="s">
        <v>52</v>
      </c>
      <c r="O26" s="1" t="s">
        <v>52</v>
      </c>
      <c r="P26" s="1" t="s">
        <v>52</v>
      </c>
      <c r="Q26" s="1" t="s">
        <v>52</v>
      </c>
      <c r="R26" s="1" t="s">
        <v>52</v>
      </c>
      <c r="S26" s="1" t="s">
        <v>52</v>
      </c>
      <c r="T26" s="1" t="s">
        <v>52</v>
      </c>
    </row>
    <row r="27" spans="1:20" ht="20.100000000000001" customHeight="1" x14ac:dyDescent="0.3">
      <c r="A27" s="33" t="s">
        <v>2706</v>
      </c>
      <c r="B27" s="34"/>
      <c r="C27" s="34"/>
      <c r="D27" s="34"/>
      <c r="E27" s="34"/>
      <c r="F27" s="33" t="s">
        <v>52</v>
      </c>
      <c r="G27" s="1" t="s">
        <v>104</v>
      </c>
      <c r="H27" s="1" t="s">
        <v>2672</v>
      </c>
      <c r="I27" s="1" t="s">
        <v>2707</v>
      </c>
      <c r="J27" s="1" t="s">
        <v>52</v>
      </c>
      <c r="K27" s="1" t="s">
        <v>52</v>
      </c>
      <c r="M27" s="1" t="s">
        <v>52</v>
      </c>
      <c r="O27" s="1" t="s">
        <v>52</v>
      </c>
      <c r="P27" s="1" t="s">
        <v>52</v>
      </c>
      <c r="Q27" s="1" t="s">
        <v>52</v>
      </c>
      <c r="R27" s="1" t="s">
        <v>52</v>
      </c>
      <c r="S27" s="1" t="s">
        <v>52</v>
      </c>
      <c r="T27" s="1" t="s">
        <v>52</v>
      </c>
    </row>
    <row r="28" spans="1:20" ht="20.100000000000001" customHeight="1" x14ac:dyDescent="0.3">
      <c r="A28" s="33" t="s">
        <v>2674</v>
      </c>
      <c r="B28" s="34"/>
      <c r="C28" s="34"/>
      <c r="D28" s="34"/>
      <c r="E28" s="34"/>
      <c r="F28" s="33" t="s">
        <v>52</v>
      </c>
      <c r="G28" s="1" t="s">
        <v>104</v>
      </c>
      <c r="H28" s="1" t="s">
        <v>2672</v>
      </c>
      <c r="I28" s="1" t="s">
        <v>52</v>
      </c>
      <c r="J28" s="1" t="s">
        <v>52</v>
      </c>
      <c r="K28" s="1" t="s">
        <v>52</v>
      </c>
      <c r="M28" s="1" t="s">
        <v>52</v>
      </c>
      <c r="O28" s="1" t="s">
        <v>52</v>
      </c>
      <c r="P28" s="1" t="s">
        <v>52</v>
      </c>
      <c r="Q28" s="1" t="s">
        <v>52</v>
      </c>
      <c r="R28" s="1" t="s">
        <v>52</v>
      </c>
      <c r="S28" s="1" t="s">
        <v>52</v>
      </c>
      <c r="T28" s="1" t="s">
        <v>52</v>
      </c>
    </row>
    <row r="29" spans="1:20" ht="20.100000000000001" customHeight="1" x14ac:dyDescent="0.3">
      <c r="A29" s="33" t="s">
        <v>2708</v>
      </c>
      <c r="B29" s="34"/>
      <c r="C29" s="34"/>
      <c r="D29" s="34"/>
      <c r="E29" s="34"/>
      <c r="F29" s="33" t="s">
        <v>52</v>
      </c>
      <c r="G29" s="1" t="s">
        <v>104</v>
      </c>
      <c r="H29" s="1" t="s">
        <v>2672</v>
      </c>
      <c r="I29" s="1" t="s">
        <v>2709</v>
      </c>
      <c r="J29" s="1" t="s">
        <v>52</v>
      </c>
      <c r="K29" s="1" t="s">
        <v>52</v>
      </c>
      <c r="M29" s="1" t="s">
        <v>52</v>
      </c>
      <c r="O29" s="1" t="s">
        <v>52</v>
      </c>
      <c r="P29" s="1" t="s">
        <v>52</v>
      </c>
      <c r="Q29" s="1" t="s">
        <v>52</v>
      </c>
      <c r="R29" s="1" t="s">
        <v>52</v>
      </c>
      <c r="S29" s="1" t="s">
        <v>52</v>
      </c>
      <c r="T29" s="1" t="s">
        <v>52</v>
      </c>
    </row>
    <row r="30" spans="1:20" ht="20.100000000000001" customHeight="1" x14ac:dyDescent="0.3">
      <c r="A30" s="33" t="s">
        <v>2710</v>
      </c>
      <c r="B30" s="34"/>
      <c r="C30" s="34"/>
      <c r="D30" s="34"/>
      <c r="E30" s="34"/>
      <c r="F30" s="33" t="s">
        <v>52</v>
      </c>
      <c r="G30" s="1" t="s">
        <v>104</v>
      </c>
      <c r="H30" s="1" t="s">
        <v>2672</v>
      </c>
      <c r="I30" s="1" t="s">
        <v>2711</v>
      </c>
      <c r="J30" s="1" t="s">
        <v>52</v>
      </c>
      <c r="K30" s="1" t="s">
        <v>52</v>
      </c>
      <c r="M30" s="1" t="s">
        <v>52</v>
      </c>
      <c r="O30" s="1" t="s">
        <v>52</v>
      </c>
      <c r="P30" s="1" t="s">
        <v>52</v>
      </c>
      <c r="Q30" s="1" t="s">
        <v>52</v>
      </c>
      <c r="R30" s="1" t="s">
        <v>52</v>
      </c>
      <c r="S30" s="1" t="s">
        <v>52</v>
      </c>
      <c r="T30" s="1" t="s">
        <v>52</v>
      </c>
    </row>
    <row r="31" spans="1:20" ht="20.100000000000001" customHeight="1" x14ac:dyDescent="0.3">
      <c r="A31" s="33" t="s">
        <v>2712</v>
      </c>
      <c r="B31" s="34"/>
      <c r="C31" s="34"/>
      <c r="D31" s="34"/>
      <c r="E31" s="34"/>
      <c r="F31" s="33" t="s">
        <v>52</v>
      </c>
      <c r="G31" s="1" t="s">
        <v>104</v>
      </c>
      <c r="H31" s="1" t="s">
        <v>2672</v>
      </c>
      <c r="I31" s="1" t="s">
        <v>2713</v>
      </c>
      <c r="J31" s="1" t="s">
        <v>52</v>
      </c>
      <c r="K31" s="1" t="s">
        <v>52</v>
      </c>
      <c r="M31" s="1" t="s">
        <v>52</v>
      </c>
      <c r="O31" s="1" t="s">
        <v>52</v>
      </c>
      <c r="P31" s="1" t="s">
        <v>52</v>
      </c>
      <c r="Q31" s="1" t="s">
        <v>52</v>
      </c>
      <c r="R31" s="1" t="s">
        <v>52</v>
      </c>
      <c r="S31" s="1" t="s">
        <v>52</v>
      </c>
      <c r="T31" s="1" t="s">
        <v>52</v>
      </c>
    </row>
    <row r="32" spans="1:20" ht="20.100000000000001" customHeight="1" x14ac:dyDescent="0.3">
      <c r="A32" s="33" t="s">
        <v>2714</v>
      </c>
      <c r="B32" s="34"/>
      <c r="C32" s="34"/>
      <c r="D32" s="34"/>
      <c r="E32" s="34"/>
      <c r="F32" s="33" t="s">
        <v>52</v>
      </c>
      <c r="G32" s="1" t="s">
        <v>104</v>
      </c>
      <c r="H32" s="1" t="s">
        <v>2672</v>
      </c>
      <c r="I32" s="1" t="s">
        <v>2715</v>
      </c>
      <c r="J32" s="1" t="s">
        <v>52</v>
      </c>
      <c r="K32" s="1" t="s">
        <v>52</v>
      </c>
      <c r="M32" s="1" t="s">
        <v>52</v>
      </c>
      <c r="O32" s="1" t="s">
        <v>52</v>
      </c>
      <c r="P32" s="1" t="s">
        <v>52</v>
      </c>
      <c r="Q32" s="1" t="s">
        <v>52</v>
      </c>
      <c r="R32" s="1" t="s">
        <v>52</v>
      </c>
      <c r="S32" s="1" t="s">
        <v>52</v>
      </c>
      <c r="T32" s="1" t="s">
        <v>52</v>
      </c>
    </row>
    <row r="33" spans="1:20" ht="20.100000000000001" customHeight="1" x14ac:dyDescent="0.3">
      <c r="A33" s="33" t="s">
        <v>2716</v>
      </c>
      <c r="B33" s="34"/>
      <c r="C33" s="34"/>
      <c r="D33" s="34"/>
      <c r="E33" s="34"/>
      <c r="F33" s="33" t="s">
        <v>52</v>
      </c>
      <c r="G33" s="1" t="s">
        <v>104</v>
      </c>
      <c r="H33" s="1" t="s">
        <v>2672</v>
      </c>
      <c r="I33" s="1" t="s">
        <v>2717</v>
      </c>
      <c r="J33" s="1" t="s">
        <v>52</v>
      </c>
      <c r="K33" s="1" t="s">
        <v>52</v>
      </c>
      <c r="M33" s="1" t="s">
        <v>52</v>
      </c>
      <c r="O33" s="1" t="s">
        <v>52</v>
      </c>
      <c r="P33" s="1" t="s">
        <v>52</v>
      </c>
      <c r="Q33" s="1" t="s">
        <v>52</v>
      </c>
      <c r="R33" s="1" t="s">
        <v>52</v>
      </c>
      <c r="S33" s="1" t="s">
        <v>52</v>
      </c>
      <c r="T33" s="1" t="s">
        <v>52</v>
      </c>
    </row>
    <row r="34" spans="1:20" ht="20.100000000000001" customHeight="1" x14ac:dyDescent="0.3">
      <c r="A34" s="33" t="s">
        <v>2718</v>
      </c>
      <c r="B34" s="34"/>
      <c r="C34" s="34"/>
      <c r="D34" s="34"/>
      <c r="E34" s="34"/>
      <c r="F34" s="33" t="s">
        <v>52</v>
      </c>
      <c r="G34" s="1" t="s">
        <v>104</v>
      </c>
      <c r="H34" s="1" t="s">
        <v>2672</v>
      </c>
      <c r="I34" s="1" t="s">
        <v>2719</v>
      </c>
      <c r="J34" s="1" t="s">
        <v>52</v>
      </c>
      <c r="K34" s="1" t="s">
        <v>52</v>
      </c>
      <c r="M34" s="1" t="s">
        <v>52</v>
      </c>
      <c r="O34" s="1" t="s">
        <v>52</v>
      </c>
      <c r="P34" s="1" t="s">
        <v>52</v>
      </c>
      <c r="Q34" s="1" t="s">
        <v>52</v>
      </c>
      <c r="R34" s="1" t="s">
        <v>52</v>
      </c>
      <c r="S34" s="1" t="s">
        <v>52</v>
      </c>
      <c r="T34" s="1" t="s">
        <v>52</v>
      </c>
    </row>
    <row r="35" spans="1:20" ht="20.100000000000001" customHeight="1" x14ac:dyDescent="0.3">
      <c r="A35" s="33" t="s">
        <v>2720</v>
      </c>
      <c r="B35" s="34"/>
      <c r="C35" s="34"/>
      <c r="D35" s="34"/>
      <c r="E35" s="34"/>
      <c r="F35" s="33" t="s">
        <v>52</v>
      </c>
      <c r="G35" s="1" t="s">
        <v>104</v>
      </c>
      <c r="H35" s="1" t="s">
        <v>2672</v>
      </c>
      <c r="I35" s="1" t="s">
        <v>2721</v>
      </c>
      <c r="J35" s="1" t="s">
        <v>52</v>
      </c>
      <c r="K35" s="1" t="s">
        <v>52</v>
      </c>
      <c r="M35" s="1" t="s">
        <v>52</v>
      </c>
      <c r="O35" s="1" t="s">
        <v>52</v>
      </c>
      <c r="P35" s="1" t="s">
        <v>52</v>
      </c>
      <c r="Q35" s="1" t="s">
        <v>52</v>
      </c>
      <c r="R35" s="1" t="s">
        <v>52</v>
      </c>
      <c r="S35" s="1" t="s">
        <v>52</v>
      </c>
      <c r="T35" s="1" t="s">
        <v>52</v>
      </c>
    </row>
    <row r="36" spans="1:20" ht="20.100000000000001" customHeight="1" x14ac:dyDescent="0.3">
      <c r="A36" s="33" t="s">
        <v>2722</v>
      </c>
      <c r="B36" s="34"/>
      <c r="C36" s="34"/>
      <c r="D36" s="34"/>
      <c r="E36" s="34"/>
      <c r="F36" s="33" t="s">
        <v>52</v>
      </c>
      <c r="G36" s="1" t="s">
        <v>104</v>
      </c>
      <c r="H36" s="1" t="s">
        <v>2672</v>
      </c>
      <c r="I36" s="1" t="s">
        <v>2723</v>
      </c>
      <c r="J36" s="1" t="s">
        <v>52</v>
      </c>
      <c r="K36" s="1" t="s">
        <v>52</v>
      </c>
      <c r="M36" s="1" t="s">
        <v>52</v>
      </c>
      <c r="O36" s="1" t="s">
        <v>52</v>
      </c>
      <c r="P36" s="1" t="s">
        <v>52</v>
      </c>
      <c r="Q36" s="1" t="s">
        <v>52</v>
      </c>
      <c r="R36" s="1" t="s">
        <v>52</v>
      </c>
      <c r="S36" s="1" t="s">
        <v>52</v>
      </c>
      <c r="T36" s="1" t="s">
        <v>52</v>
      </c>
    </row>
    <row r="37" spans="1:20" ht="20.100000000000001" customHeight="1" x14ac:dyDescent="0.3">
      <c r="A37" s="33" t="s">
        <v>2724</v>
      </c>
      <c r="B37" s="34"/>
      <c r="C37" s="34"/>
      <c r="D37" s="34"/>
      <c r="E37" s="34"/>
      <c r="F37" s="33" t="s">
        <v>52</v>
      </c>
      <c r="G37" s="1" t="s">
        <v>104</v>
      </c>
      <c r="H37" s="1" t="s">
        <v>2672</v>
      </c>
      <c r="I37" s="1" t="s">
        <v>2725</v>
      </c>
      <c r="J37" s="1" t="s">
        <v>52</v>
      </c>
      <c r="K37" s="1" t="s">
        <v>52</v>
      </c>
      <c r="M37" s="1" t="s">
        <v>52</v>
      </c>
      <c r="O37" s="1" t="s">
        <v>52</v>
      </c>
      <c r="P37" s="1" t="s">
        <v>52</v>
      </c>
      <c r="Q37" s="1" t="s">
        <v>52</v>
      </c>
      <c r="R37" s="1" t="s">
        <v>52</v>
      </c>
      <c r="S37" s="1" t="s">
        <v>52</v>
      </c>
      <c r="T37" s="1" t="s">
        <v>52</v>
      </c>
    </row>
    <row r="38" spans="1:20" ht="20.100000000000001" customHeight="1" x14ac:dyDescent="0.3">
      <c r="A38" s="33" t="s">
        <v>2726</v>
      </c>
      <c r="B38" s="34"/>
      <c r="C38" s="34"/>
      <c r="D38" s="34"/>
      <c r="E38" s="34"/>
      <c r="F38" s="33" t="s">
        <v>52</v>
      </c>
      <c r="G38" s="1" t="s">
        <v>104</v>
      </c>
      <c r="H38" s="1" t="s">
        <v>2672</v>
      </c>
      <c r="I38" s="1" t="s">
        <v>2727</v>
      </c>
      <c r="J38" s="1" t="s">
        <v>52</v>
      </c>
      <c r="K38" s="1" t="s">
        <v>52</v>
      </c>
      <c r="M38" s="1" t="s">
        <v>52</v>
      </c>
      <c r="O38" s="1" t="s">
        <v>52</v>
      </c>
      <c r="P38" s="1" t="s">
        <v>52</v>
      </c>
      <c r="Q38" s="1" t="s">
        <v>52</v>
      </c>
      <c r="R38" s="1" t="s">
        <v>52</v>
      </c>
      <c r="S38" s="1" t="s">
        <v>52</v>
      </c>
      <c r="T38" s="1" t="s">
        <v>52</v>
      </c>
    </row>
    <row r="39" spans="1:20" ht="20.100000000000001" customHeight="1" x14ac:dyDescent="0.3">
      <c r="A39" s="33" t="s">
        <v>2728</v>
      </c>
      <c r="B39" s="34"/>
      <c r="C39" s="34"/>
      <c r="D39" s="34"/>
      <c r="E39" s="34"/>
      <c r="F39" s="33" t="s">
        <v>52</v>
      </c>
      <c r="G39" s="1" t="s">
        <v>104</v>
      </c>
      <c r="H39" s="1" t="s">
        <v>2672</v>
      </c>
      <c r="I39" s="1" t="s">
        <v>2729</v>
      </c>
      <c r="J39" s="1" t="s">
        <v>52</v>
      </c>
      <c r="K39" s="1" t="s">
        <v>52</v>
      </c>
      <c r="M39" s="1" t="s">
        <v>52</v>
      </c>
      <c r="O39" s="1" t="s">
        <v>52</v>
      </c>
      <c r="P39" s="1" t="s">
        <v>52</v>
      </c>
      <c r="Q39" s="1" t="s">
        <v>52</v>
      </c>
      <c r="R39" s="1" t="s">
        <v>52</v>
      </c>
      <c r="S39" s="1" t="s">
        <v>52</v>
      </c>
      <c r="T39" s="1" t="s">
        <v>52</v>
      </c>
    </row>
    <row r="40" spans="1:20" ht="20.100000000000001" customHeight="1" x14ac:dyDescent="0.3">
      <c r="A40" s="33" t="s">
        <v>2730</v>
      </c>
      <c r="B40" s="34"/>
      <c r="C40" s="34"/>
      <c r="D40" s="34"/>
      <c r="E40" s="34"/>
      <c r="F40" s="33" t="s">
        <v>52</v>
      </c>
      <c r="G40" s="1" t="s">
        <v>104</v>
      </c>
      <c r="H40" s="1" t="s">
        <v>2672</v>
      </c>
      <c r="I40" s="1" t="s">
        <v>2731</v>
      </c>
      <c r="J40" s="1" t="s">
        <v>52</v>
      </c>
      <c r="K40" s="1" t="s">
        <v>52</v>
      </c>
      <c r="M40" s="1" t="s">
        <v>52</v>
      </c>
      <c r="O40" s="1" t="s">
        <v>52</v>
      </c>
      <c r="P40" s="1" t="s">
        <v>52</v>
      </c>
      <c r="Q40" s="1" t="s">
        <v>52</v>
      </c>
      <c r="R40" s="1" t="s">
        <v>52</v>
      </c>
      <c r="S40" s="1" t="s">
        <v>52</v>
      </c>
      <c r="T40" s="1" t="s">
        <v>52</v>
      </c>
    </row>
    <row r="41" spans="1:20" ht="20.100000000000001" customHeight="1" x14ac:dyDescent="0.3">
      <c r="A41" s="33" t="s">
        <v>2732</v>
      </c>
      <c r="B41" s="34"/>
      <c r="C41" s="34"/>
      <c r="D41" s="34"/>
      <c r="E41" s="34"/>
      <c r="F41" s="33" t="s">
        <v>52</v>
      </c>
      <c r="G41" s="1" t="s">
        <v>104</v>
      </c>
      <c r="H41" s="1" t="s">
        <v>2672</v>
      </c>
      <c r="I41" s="1" t="s">
        <v>2733</v>
      </c>
      <c r="J41" s="1" t="s">
        <v>52</v>
      </c>
      <c r="K41" s="1" t="s">
        <v>52</v>
      </c>
      <c r="M41" s="1" t="s">
        <v>52</v>
      </c>
      <c r="O41" s="1" t="s">
        <v>52</v>
      </c>
      <c r="P41" s="1" t="s">
        <v>52</v>
      </c>
      <c r="Q41" s="1" t="s">
        <v>52</v>
      </c>
      <c r="R41" s="1" t="s">
        <v>52</v>
      </c>
      <c r="S41" s="1" t="s">
        <v>52</v>
      </c>
      <c r="T41" s="1" t="s">
        <v>52</v>
      </c>
    </row>
    <row r="42" spans="1:20" ht="20.100000000000001" customHeight="1" x14ac:dyDescent="0.3">
      <c r="A42" s="33" t="s">
        <v>2734</v>
      </c>
      <c r="B42" s="34"/>
      <c r="C42" s="34"/>
      <c r="D42" s="34"/>
      <c r="E42" s="34"/>
      <c r="F42" s="33" t="s">
        <v>52</v>
      </c>
      <c r="G42" s="1" t="s">
        <v>104</v>
      </c>
      <c r="H42" s="1" t="s">
        <v>2672</v>
      </c>
      <c r="I42" s="1" t="s">
        <v>2735</v>
      </c>
      <c r="J42" s="1" t="s">
        <v>52</v>
      </c>
      <c r="K42" s="1" t="s">
        <v>52</v>
      </c>
      <c r="M42" s="1" t="s">
        <v>52</v>
      </c>
      <c r="O42" s="1" t="s">
        <v>52</v>
      </c>
      <c r="P42" s="1" t="s">
        <v>52</v>
      </c>
      <c r="Q42" s="1" t="s">
        <v>52</v>
      </c>
      <c r="R42" s="1" t="s">
        <v>52</v>
      </c>
      <c r="S42" s="1" t="s">
        <v>52</v>
      </c>
      <c r="T42" s="1" t="s">
        <v>52</v>
      </c>
    </row>
    <row r="43" spans="1:20" ht="20.100000000000001" customHeight="1" x14ac:dyDescent="0.3">
      <c r="A43" s="33" t="s">
        <v>2736</v>
      </c>
      <c r="B43" s="34"/>
      <c r="C43" s="34"/>
      <c r="D43" s="34"/>
      <c r="E43" s="34"/>
      <c r="F43" s="33" t="s">
        <v>52</v>
      </c>
      <c r="G43" s="1" t="s">
        <v>104</v>
      </c>
      <c r="H43" s="1" t="s">
        <v>2672</v>
      </c>
      <c r="I43" s="1" t="s">
        <v>2737</v>
      </c>
      <c r="J43" s="1" t="s">
        <v>52</v>
      </c>
      <c r="K43" s="1" t="s">
        <v>52</v>
      </c>
      <c r="M43" s="1" t="s">
        <v>52</v>
      </c>
      <c r="O43" s="1" t="s">
        <v>52</v>
      </c>
      <c r="P43" s="1" t="s">
        <v>52</v>
      </c>
      <c r="Q43" s="1" t="s">
        <v>52</v>
      </c>
      <c r="R43" s="1" t="s">
        <v>52</v>
      </c>
      <c r="S43" s="1" t="s">
        <v>52</v>
      </c>
      <c r="T43" s="1" t="s">
        <v>52</v>
      </c>
    </row>
    <row r="44" spans="1:20" ht="20.100000000000001" customHeight="1" x14ac:dyDescent="0.3">
      <c r="A44" s="33" t="s">
        <v>2738</v>
      </c>
      <c r="B44" s="34"/>
      <c r="C44" s="34"/>
      <c r="D44" s="34"/>
      <c r="E44" s="34"/>
      <c r="F44" s="33" t="s">
        <v>52</v>
      </c>
      <c r="G44" s="1" t="s">
        <v>104</v>
      </c>
      <c r="H44" s="1" t="s">
        <v>2672</v>
      </c>
      <c r="I44" s="1" t="s">
        <v>2739</v>
      </c>
      <c r="J44" s="1" t="s">
        <v>52</v>
      </c>
      <c r="K44" s="1" t="s">
        <v>52</v>
      </c>
      <c r="M44" s="1" t="s">
        <v>52</v>
      </c>
      <c r="O44" s="1" t="s">
        <v>52</v>
      </c>
      <c r="P44" s="1" t="s">
        <v>52</v>
      </c>
      <c r="Q44" s="1" t="s">
        <v>52</v>
      </c>
      <c r="R44" s="1" t="s">
        <v>52</v>
      </c>
      <c r="S44" s="1" t="s">
        <v>52</v>
      </c>
      <c r="T44" s="1" t="s">
        <v>52</v>
      </c>
    </row>
    <row r="45" spans="1:20" ht="20.100000000000001" customHeight="1" x14ac:dyDescent="0.3">
      <c r="A45" s="33" t="s">
        <v>2740</v>
      </c>
      <c r="B45" s="34"/>
      <c r="C45" s="34"/>
      <c r="D45" s="34"/>
      <c r="E45" s="34"/>
      <c r="F45" s="33" t="s">
        <v>52</v>
      </c>
      <c r="G45" s="1" t="s">
        <v>104</v>
      </c>
      <c r="H45" s="1" t="s">
        <v>2672</v>
      </c>
      <c r="I45" s="1" t="s">
        <v>2741</v>
      </c>
      <c r="J45" s="1" t="s">
        <v>52</v>
      </c>
      <c r="K45" s="1" t="s">
        <v>52</v>
      </c>
      <c r="M45" s="1" t="s">
        <v>52</v>
      </c>
      <c r="O45" s="1" t="s">
        <v>52</v>
      </c>
      <c r="P45" s="1" t="s">
        <v>52</v>
      </c>
      <c r="Q45" s="1" t="s">
        <v>52</v>
      </c>
      <c r="R45" s="1" t="s">
        <v>52</v>
      </c>
      <c r="S45" s="1" t="s">
        <v>52</v>
      </c>
      <c r="T45" s="1" t="s">
        <v>52</v>
      </c>
    </row>
    <row r="46" spans="1:20" ht="20.100000000000001" customHeight="1" x14ac:dyDescent="0.3">
      <c r="A46" s="33" t="s">
        <v>2674</v>
      </c>
      <c r="B46" s="34"/>
      <c r="C46" s="34"/>
      <c r="D46" s="34"/>
      <c r="E46" s="34"/>
      <c r="F46" s="33" t="s">
        <v>52</v>
      </c>
      <c r="G46" s="1" t="s">
        <v>104</v>
      </c>
      <c r="H46" s="1" t="s">
        <v>2672</v>
      </c>
      <c r="I46" s="1" t="s">
        <v>52</v>
      </c>
      <c r="J46" s="1" t="s">
        <v>52</v>
      </c>
      <c r="K46" s="1" t="s">
        <v>52</v>
      </c>
      <c r="M46" s="1" t="s">
        <v>52</v>
      </c>
      <c r="O46" s="1" t="s">
        <v>52</v>
      </c>
      <c r="P46" s="1" t="s">
        <v>52</v>
      </c>
      <c r="Q46" s="1" t="s">
        <v>52</v>
      </c>
      <c r="R46" s="1" t="s">
        <v>52</v>
      </c>
      <c r="S46" s="1" t="s">
        <v>52</v>
      </c>
      <c r="T46" s="1" t="s">
        <v>52</v>
      </c>
    </row>
    <row r="47" spans="1:20" ht="20.100000000000001" customHeight="1" x14ac:dyDescent="0.3">
      <c r="A47" s="33" t="s">
        <v>2742</v>
      </c>
      <c r="B47" s="34"/>
      <c r="C47" s="34"/>
      <c r="D47" s="34"/>
      <c r="E47" s="34"/>
      <c r="F47" s="33" t="s">
        <v>52</v>
      </c>
      <c r="G47" s="1" t="s">
        <v>104</v>
      </c>
      <c r="H47" s="1" t="s">
        <v>2672</v>
      </c>
      <c r="I47" s="1" t="s">
        <v>2743</v>
      </c>
      <c r="J47" s="1" t="s">
        <v>52</v>
      </c>
      <c r="K47" s="1" t="s">
        <v>52</v>
      </c>
      <c r="M47" s="1" t="s">
        <v>52</v>
      </c>
      <c r="O47" s="1" t="s">
        <v>52</v>
      </c>
      <c r="P47" s="1" t="s">
        <v>52</v>
      </c>
      <c r="Q47" s="1" t="s">
        <v>52</v>
      </c>
      <c r="R47" s="1" t="s">
        <v>52</v>
      </c>
      <c r="S47" s="1" t="s">
        <v>52</v>
      </c>
      <c r="T47" s="1" t="s">
        <v>52</v>
      </c>
    </row>
    <row r="48" spans="1:20" ht="20.100000000000001" customHeight="1" x14ac:dyDescent="0.3">
      <c r="A48" s="33" t="s">
        <v>2744</v>
      </c>
      <c r="B48" s="34"/>
      <c r="C48" s="34"/>
      <c r="D48" s="34"/>
      <c r="E48" s="34"/>
      <c r="F48" s="33" t="s">
        <v>52</v>
      </c>
      <c r="G48" s="1" t="s">
        <v>104</v>
      </c>
      <c r="H48" s="1" t="s">
        <v>2672</v>
      </c>
      <c r="I48" s="1" t="s">
        <v>2745</v>
      </c>
      <c r="J48" s="1" t="s">
        <v>52</v>
      </c>
      <c r="K48" s="1" t="s">
        <v>52</v>
      </c>
      <c r="M48" s="1" t="s">
        <v>52</v>
      </c>
      <c r="O48" s="1" t="s">
        <v>52</v>
      </c>
      <c r="P48" s="1" t="s">
        <v>52</v>
      </c>
      <c r="Q48" s="1" t="s">
        <v>52</v>
      </c>
      <c r="R48" s="1" t="s">
        <v>52</v>
      </c>
      <c r="S48" s="1" t="s">
        <v>52</v>
      </c>
      <c r="T48" s="1" t="s">
        <v>52</v>
      </c>
    </row>
    <row r="49" spans="1:20" ht="20.100000000000001" customHeight="1" x14ac:dyDescent="0.3">
      <c r="A49" s="33" t="s">
        <v>2746</v>
      </c>
      <c r="B49" s="34"/>
      <c r="C49" s="34"/>
      <c r="D49" s="34"/>
      <c r="E49" s="34"/>
      <c r="F49" s="33" t="s">
        <v>52</v>
      </c>
      <c r="G49" s="1" t="s">
        <v>104</v>
      </c>
      <c r="H49" s="1" t="s">
        <v>2672</v>
      </c>
      <c r="I49" s="1" t="s">
        <v>2747</v>
      </c>
      <c r="J49" s="1" t="s">
        <v>52</v>
      </c>
      <c r="K49" s="1" t="s">
        <v>52</v>
      </c>
      <c r="M49" s="1" t="s">
        <v>52</v>
      </c>
      <c r="O49" s="1" t="s">
        <v>52</v>
      </c>
      <c r="P49" s="1" t="s">
        <v>52</v>
      </c>
      <c r="Q49" s="1" t="s">
        <v>52</v>
      </c>
      <c r="R49" s="1" t="s">
        <v>52</v>
      </c>
      <c r="S49" s="1" t="s">
        <v>52</v>
      </c>
      <c r="T49" s="1" t="s">
        <v>52</v>
      </c>
    </row>
    <row r="50" spans="1:20" ht="20.100000000000001" customHeight="1" x14ac:dyDescent="0.3">
      <c r="A50" s="33" t="s">
        <v>2748</v>
      </c>
      <c r="B50" s="34"/>
      <c r="C50" s="34"/>
      <c r="D50" s="34"/>
      <c r="E50" s="34"/>
      <c r="F50" s="33" t="s">
        <v>52</v>
      </c>
      <c r="G50" s="1" t="s">
        <v>104</v>
      </c>
      <c r="H50" s="1" t="s">
        <v>2672</v>
      </c>
      <c r="I50" s="1" t="s">
        <v>2749</v>
      </c>
      <c r="J50" s="1" t="s">
        <v>52</v>
      </c>
      <c r="K50" s="1" t="s">
        <v>52</v>
      </c>
      <c r="M50" s="1" t="s">
        <v>52</v>
      </c>
      <c r="O50" s="1" t="s">
        <v>52</v>
      </c>
      <c r="P50" s="1" t="s">
        <v>52</v>
      </c>
      <c r="Q50" s="1" t="s">
        <v>52</v>
      </c>
      <c r="R50" s="1" t="s">
        <v>52</v>
      </c>
      <c r="S50" s="1" t="s">
        <v>52</v>
      </c>
      <c r="T50" s="1" t="s">
        <v>52</v>
      </c>
    </row>
    <row r="51" spans="1:20" ht="20.100000000000001" customHeight="1" x14ac:dyDescent="0.3">
      <c r="A51" s="33" t="s">
        <v>2750</v>
      </c>
      <c r="B51" s="34"/>
      <c r="C51" s="34"/>
      <c r="D51" s="34"/>
      <c r="E51" s="34"/>
      <c r="F51" s="33" t="s">
        <v>52</v>
      </c>
      <c r="G51" s="1" t="s">
        <v>104</v>
      </c>
      <c r="H51" s="1" t="s">
        <v>2672</v>
      </c>
      <c r="I51" s="1" t="s">
        <v>2751</v>
      </c>
      <c r="J51" s="1" t="s">
        <v>52</v>
      </c>
      <c r="K51" s="1" t="s">
        <v>52</v>
      </c>
      <c r="M51" s="1" t="s">
        <v>52</v>
      </c>
      <c r="O51" s="1" t="s">
        <v>52</v>
      </c>
      <c r="P51" s="1" t="s">
        <v>52</v>
      </c>
      <c r="Q51" s="1" t="s">
        <v>52</v>
      </c>
      <c r="R51" s="1" t="s">
        <v>52</v>
      </c>
      <c r="S51" s="1" t="s">
        <v>52</v>
      </c>
      <c r="T51" s="1" t="s">
        <v>52</v>
      </c>
    </row>
    <row r="52" spans="1:20" ht="20.100000000000001" customHeight="1" x14ac:dyDescent="0.3">
      <c r="A52" s="33" t="s">
        <v>2674</v>
      </c>
      <c r="B52" s="34"/>
      <c r="C52" s="34"/>
      <c r="D52" s="34"/>
      <c r="E52" s="34"/>
      <c r="F52" s="33" t="s">
        <v>52</v>
      </c>
      <c r="G52" s="1" t="s">
        <v>104</v>
      </c>
      <c r="H52" s="1" t="s">
        <v>2672</v>
      </c>
      <c r="I52" s="1" t="s">
        <v>52</v>
      </c>
      <c r="J52" s="1" t="s">
        <v>52</v>
      </c>
      <c r="K52" s="1" t="s">
        <v>52</v>
      </c>
      <c r="M52" s="1" t="s">
        <v>52</v>
      </c>
      <c r="O52" s="1" t="s">
        <v>52</v>
      </c>
      <c r="P52" s="1" t="s">
        <v>52</v>
      </c>
      <c r="Q52" s="1" t="s">
        <v>52</v>
      </c>
      <c r="R52" s="1" t="s">
        <v>52</v>
      </c>
      <c r="S52" s="1" t="s">
        <v>52</v>
      </c>
      <c r="T52" s="1" t="s">
        <v>52</v>
      </c>
    </row>
    <row r="53" spans="1:20" ht="20.100000000000001" customHeight="1" x14ac:dyDescent="0.3">
      <c r="A53" s="33" t="s">
        <v>2752</v>
      </c>
      <c r="B53" s="34"/>
      <c r="C53" s="34"/>
      <c r="D53" s="34"/>
      <c r="E53" s="34"/>
      <c r="F53" s="33" t="s">
        <v>52</v>
      </c>
      <c r="G53" s="1" t="s">
        <v>104</v>
      </c>
      <c r="H53" s="1" t="s">
        <v>2672</v>
      </c>
      <c r="I53" s="1" t="s">
        <v>2753</v>
      </c>
      <c r="J53" s="1" t="s">
        <v>52</v>
      </c>
      <c r="K53" s="1" t="s">
        <v>52</v>
      </c>
      <c r="M53" s="1" t="s">
        <v>52</v>
      </c>
      <c r="O53" s="1" t="s">
        <v>52</v>
      </c>
      <c r="P53" s="1" t="s">
        <v>52</v>
      </c>
      <c r="Q53" s="1" t="s">
        <v>52</v>
      </c>
      <c r="R53" s="1" t="s">
        <v>52</v>
      </c>
      <c r="S53" s="1" t="s">
        <v>52</v>
      </c>
      <c r="T53" s="1" t="s">
        <v>52</v>
      </c>
    </row>
    <row r="54" spans="1:20" ht="20.100000000000001" customHeight="1" x14ac:dyDescent="0.3">
      <c r="A54" s="33" t="s">
        <v>2754</v>
      </c>
      <c r="B54" s="34"/>
      <c r="C54" s="34"/>
      <c r="D54" s="34"/>
      <c r="E54" s="34"/>
      <c r="F54" s="33" t="s">
        <v>52</v>
      </c>
      <c r="G54" s="1" t="s">
        <v>104</v>
      </c>
      <c r="H54" s="1" t="s">
        <v>2672</v>
      </c>
      <c r="I54" s="1" t="s">
        <v>2755</v>
      </c>
      <c r="J54" s="1" t="s">
        <v>52</v>
      </c>
      <c r="K54" s="1" t="s">
        <v>52</v>
      </c>
      <c r="M54" s="1" t="s">
        <v>52</v>
      </c>
      <c r="O54" s="1" t="s">
        <v>52</v>
      </c>
      <c r="P54" s="1" t="s">
        <v>52</v>
      </c>
      <c r="Q54" s="1" t="s">
        <v>52</v>
      </c>
      <c r="R54" s="1" t="s">
        <v>52</v>
      </c>
      <c r="S54" s="1" t="s">
        <v>52</v>
      </c>
      <c r="T54" s="1" t="s">
        <v>52</v>
      </c>
    </row>
    <row r="55" spans="1:20" ht="20.100000000000001" customHeight="1" x14ac:dyDescent="0.3">
      <c r="A55" s="33" t="s">
        <v>2756</v>
      </c>
      <c r="B55" s="34"/>
      <c r="C55" s="34"/>
      <c r="D55" s="34"/>
      <c r="E55" s="34"/>
      <c r="F55" s="33" t="s">
        <v>52</v>
      </c>
      <c r="G55" s="1" t="s">
        <v>104</v>
      </c>
      <c r="H55" s="1" t="s">
        <v>2672</v>
      </c>
      <c r="I55" s="1" t="s">
        <v>2757</v>
      </c>
      <c r="J55" s="1" t="s">
        <v>52</v>
      </c>
      <c r="K55" s="1" t="s">
        <v>52</v>
      </c>
      <c r="M55" s="1" t="s">
        <v>52</v>
      </c>
      <c r="O55" s="1" t="s">
        <v>52</v>
      </c>
      <c r="P55" s="1" t="s">
        <v>52</v>
      </c>
      <c r="Q55" s="1" t="s">
        <v>52</v>
      </c>
      <c r="R55" s="1" t="s">
        <v>52</v>
      </c>
      <c r="S55" s="1" t="s">
        <v>52</v>
      </c>
      <c r="T55" s="1" t="s">
        <v>52</v>
      </c>
    </row>
    <row r="56" spans="1:20" ht="20.100000000000001" customHeight="1" x14ac:dyDescent="0.3">
      <c r="A56" s="33" t="s">
        <v>2758</v>
      </c>
      <c r="B56" s="34"/>
      <c r="C56" s="34"/>
      <c r="D56" s="34"/>
      <c r="E56" s="34"/>
      <c r="F56" s="33" t="s">
        <v>52</v>
      </c>
      <c r="G56" s="1" t="s">
        <v>104</v>
      </c>
      <c r="H56" s="1" t="s">
        <v>2672</v>
      </c>
      <c r="I56" s="1" t="s">
        <v>2759</v>
      </c>
      <c r="J56" s="1" t="s">
        <v>52</v>
      </c>
      <c r="K56" s="1" t="s">
        <v>52</v>
      </c>
      <c r="M56" s="1" t="s">
        <v>52</v>
      </c>
      <c r="O56" s="1" t="s">
        <v>52</v>
      </c>
      <c r="P56" s="1" t="s">
        <v>52</v>
      </c>
      <c r="Q56" s="1" t="s">
        <v>52</v>
      </c>
      <c r="R56" s="1" t="s">
        <v>52</v>
      </c>
      <c r="S56" s="1" t="s">
        <v>52</v>
      </c>
      <c r="T56" s="1" t="s">
        <v>52</v>
      </c>
    </row>
    <row r="57" spans="1:20" ht="20.100000000000001" customHeight="1" x14ac:dyDescent="0.3">
      <c r="A57" s="33" t="s">
        <v>2760</v>
      </c>
      <c r="B57" s="34"/>
      <c r="C57" s="34"/>
      <c r="D57" s="34"/>
      <c r="E57" s="34"/>
      <c r="F57" s="33" t="s">
        <v>52</v>
      </c>
      <c r="G57" s="1" t="s">
        <v>104</v>
      </c>
      <c r="H57" s="1" t="s">
        <v>2672</v>
      </c>
      <c r="I57" s="1" t="s">
        <v>2761</v>
      </c>
      <c r="J57" s="1" t="s">
        <v>52</v>
      </c>
      <c r="K57" s="1" t="s">
        <v>52</v>
      </c>
      <c r="M57" s="1" t="s">
        <v>52</v>
      </c>
      <c r="O57" s="1" t="s">
        <v>52</v>
      </c>
      <c r="P57" s="1" t="s">
        <v>52</v>
      </c>
      <c r="Q57" s="1" t="s">
        <v>52</v>
      </c>
      <c r="R57" s="1" t="s">
        <v>52</v>
      </c>
      <c r="S57" s="1" t="s">
        <v>52</v>
      </c>
      <c r="T57" s="1" t="s">
        <v>52</v>
      </c>
    </row>
    <row r="58" spans="1:20" ht="20.100000000000001" customHeight="1" x14ac:dyDescent="0.3">
      <c r="A58" s="33" t="s">
        <v>2762</v>
      </c>
      <c r="B58" s="34"/>
      <c r="C58" s="34"/>
      <c r="D58" s="34"/>
      <c r="E58" s="34"/>
      <c r="F58" s="33" t="s">
        <v>52</v>
      </c>
      <c r="G58" s="1" t="s">
        <v>104</v>
      </c>
      <c r="H58" s="1" t="s">
        <v>2672</v>
      </c>
      <c r="I58" s="1" t="s">
        <v>2763</v>
      </c>
      <c r="J58" s="1" t="s">
        <v>52</v>
      </c>
      <c r="K58" s="1" t="s">
        <v>52</v>
      </c>
      <c r="M58" s="1" t="s">
        <v>52</v>
      </c>
      <c r="O58" s="1" t="s">
        <v>52</v>
      </c>
      <c r="P58" s="1" t="s">
        <v>52</v>
      </c>
      <c r="Q58" s="1" t="s">
        <v>52</v>
      </c>
      <c r="R58" s="1" t="s">
        <v>52</v>
      </c>
      <c r="S58" s="1" t="s">
        <v>52</v>
      </c>
      <c r="T58" s="1" t="s">
        <v>52</v>
      </c>
    </row>
    <row r="59" spans="1:20" ht="20.100000000000001" customHeight="1" x14ac:dyDescent="0.3">
      <c r="A59" s="33" t="s">
        <v>2764</v>
      </c>
      <c r="B59" s="34"/>
      <c r="C59" s="34"/>
      <c r="D59" s="34"/>
      <c r="E59" s="34"/>
      <c r="F59" s="33" t="s">
        <v>52</v>
      </c>
      <c r="G59" s="1" t="s">
        <v>104</v>
      </c>
      <c r="H59" s="1" t="s">
        <v>2672</v>
      </c>
      <c r="I59" s="1" t="s">
        <v>2765</v>
      </c>
      <c r="J59" s="1" t="s">
        <v>52</v>
      </c>
      <c r="K59" s="1" t="s">
        <v>52</v>
      </c>
      <c r="M59" s="1" t="s">
        <v>52</v>
      </c>
      <c r="O59" s="1" t="s">
        <v>52</v>
      </c>
      <c r="P59" s="1" t="s">
        <v>52</v>
      </c>
      <c r="Q59" s="1" t="s">
        <v>52</v>
      </c>
      <c r="R59" s="1" t="s">
        <v>52</v>
      </c>
      <c r="S59" s="1" t="s">
        <v>52</v>
      </c>
      <c r="T59" s="1" t="s">
        <v>52</v>
      </c>
    </row>
    <row r="60" spans="1:20" ht="20.100000000000001" customHeight="1" x14ac:dyDescent="0.3">
      <c r="A60" s="33" t="s">
        <v>2766</v>
      </c>
      <c r="B60" s="34"/>
      <c r="C60" s="34"/>
      <c r="D60" s="34"/>
      <c r="E60" s="34"/>
      <c r="F60" s="33" t="s">
        <v>52</v>
      </c>
      <c r="G60" s="1" t="s">
        <v>104</v>
      </c>
      <c r="H60" s="1" t="s">
        <v>2672</v>
      </c>
      <c r="I60" s="1" t="s">
        <v>2767</v>
      </c>
      <c r="J60" s="1" t="s">
        <v>52</v>
      </c>
      <c r="K60" s="1" t="s">
        <v>52</v>
      </c>
      <c r="M60" s="1" t="s">
        <v>52</v>
      </c>
      <c r="O60" s="1" t="s">
        <v>52</v>
      </c>
      <c r="P60" s="1" t="s">
        <v>52</v>
      </c>
      <c r="Q60" s="1" t="s">
        <v>52</v>
      </c>
      <c r="R60" s="1" t="s">
        <v>52</v>
      </c>
      <c r="S60" s="1" t="s">
        <v>52</v>
      </c>
      <c r="T60" s="1" t="s">
        <v>52</v>
      </c>
    </row>
    <row r="61" spans="1:20" ht="20.100000000000001" customHeight="1" x14ac:dyDescent="0.3">
      <c r="A61" s="33" t="s">
        <v>2768</v>
      </c>
      <c r="B61" s="34"/>
      <c r="C61" s="34"/>
      <c r="D61" s="34"/>
      <c r="E61" s="34"/>
      <c r="F61" s="33" t="s">
        <v>52</v>
      </c>
      <c r="G61" s="1" t="s">
        <v>104</v>
      </c>
      <c r="H61" s="1" t="s">
        <v>2672</v>
      </c>
      <c r="I61" s="1" t="s">
        <v>2769</v>
      </c>
      <c r="J61" s="1" t="s">
        <v>52</v>
      </c>
      <c r="K61" s="1" t="s">
        <v>52</v>
      </c>
      <c r="M61" s="1" t="s">
        <v>52</v>
      </c>
      <c r="O61" s="1" t="s">
        <v>52</v>
      </c>
      <c r="P61" s="1" t="s">
        <v>52</v>
      </c>
      <c r="Q61" s="1" t="s">
        <v>52</v>
      </c>
      <c r="R61" s="1" t="s">
        <v>52</v>
      </c>
      <c r="S61" s="1" t="s">
        <v>52</v>
      </c>
      <c r="T61" s="1" t="s">
        <v>52</v>
      </c>
    </row>
    <row r="62" spans="1:20" ht="20.100000000000001" customHeight="1" x14ac:dyDescent="0.3">
      <c r="A62" s="33" t="s">
        <v>2674</v>
      </c>
      <c r="B62" s="34"/>
      <c r="C62" s="34"/>
      <c r="D62" s="34"/>
      <c r="E62" s="34"/>
      <c r="F62" s="33" t="s">
        <v>52</v>
      </c>
      <c r="G62" s="1" t="s">
        <v>104</v>
      </c>
      <c r="H62" s="1" t="s">
        <v>2672</v>
      </c>
      <c r="I62" s="1" t="s">
        <v>52</v>
      </c>
      <c r="J62" s="1" t="s">
        <v>52</v>
      </c>
      <c r="K62" s="1" t="s">
        <v>52</v>
      </c>
      <c r="M62" s="1" t="s">
        <v>52</v>
      </c>
      <c r="O62" s="1" t="s">
        <v>52</v>
      </c>
      <c r="P62" s="1" t="s">
        <v>52</v>
      </c>
      <c r="Q62" s="1" t="s">
        <v>52</v>
      </c>
      <c r="R62" s="1" t="s">
        <v>52</v>
      </c>
      <c r="S62" s="1" t="s">
        <v>52</v>
      </c>
      <c r="T62" s="1" t="s">
        <v>52</v>
      </c>
    </row>
    <row r="63" spans="1:20" ht="20.100000000000001" customHeight="1" x14ac:dyDescent="0.3">
      <c r="A63" s="33" t="s">
        <v>2770</v>
      </c>
      <c r="B63" s="34"/>
      <c r="C63" s="34"/>
      <c r="D63" s="34"/>
      <c r="E63" s="34"/>
      <c r="F63" s="33" t="s">
        <v>52</v>
      </c>
      <c r="G63" s="1" t="s">
        <v>104</v>
      </c>
      <c r="H63" s="1" t="s">
        <v>2672</v>
      </c>
      <c r="I63" s="1" t="s">
        <v>2771</v>
      </c>
      <c r="J63" s="1" t="s">
        <v>52</v>
      </c>
      <c r="K63" s="1" t="s">
        <v>52</v>
      </c>
      <c r="M63" s="1" t="s">
        <v>52</v>
      </c>
      <c r="O63" s="1" t="s">
        <v>52</v>
      </c>
      <c r="P63" s="1" t="s">
        <v>52</v>
      </c>
      <c r="Q63" s="1" t="s">
        <v>52</v>
      </c>
      <c r="R63" s="1" t="s">
        <v>52</v>
      </c>
      <c r="S63" s="1" t="s">
        <v>52</v>
      </c>
      <c r="T63" s="1" t="s">
        <v>52</v>
      </c>
    </row>
    <row r="64" spans="1:20" ht="20.100000000000001" customHeight="1" x14ac:dyDescent="0.3">
      <c r="A64" s="33" t="s">
        <v>2772</v>
      </c>
      <c r="B64" s="34"/>
      <c r="C64" s="34"/>
      <c r="D64" s="34"/>
      <c r="E64" s="34"/>
      <c r="F64" s="33" t="s">
        <v>52</v>
      </c>
      <c r="G64" s="1" t="s">
        <v>104</v>
      </c>
      <c r="H64" s="1" t="s">
        <v>2672</v>
      </c>
      <c r="I64" s="1" t="s">
        <v>2773</v>
      </c>
      <c r="J64" s="1" t="s">
        <v>52</v>
      </c>
      <c r="K64" s="1" t="s">
        <v>52</v>
      </c>
      <c r="M64" s="1" t="s">
        <v>52</v>
      </c>
      <c r="O64" s="1" t="s">
        <v>52</v>
      </c>
      <c r="P64" s="1" t="s">
        <v>52</v>
      </c>
      <c r="Q64" s="1" t="s">
        <v>52</v>
      </c>
      <c r="R64" s="1" t="s">
        <v>52</v>
      </c>
      <c r="S64" s="1" t="s">
        <v>52</v>
      </c>
      <c r="T64" s="1" t="s">
        <v>52</v>
      </c>
    </row>
    <row r="65" spans="1:20" ht="20.100000000000001" customHeight="1" x14ac:dyDescent="0.3">
      <c r="A65" s="33" t="s">
        <v>2774</v>
      </c>
      <c r="B65" s="34"/>
      <c r="C65" s="34"/>
      <c r="D65" s="34"/>
      <c r="E65" s="34"/>
      <c r="F65" s="33" t="s">
        <v>52</v>
      </c>
      <c r="G65" s="1" t="s">
        <v>104</v>
      </c>
      <c r="H65" s="1" t="s">
        <v>2672</v>
      </c>
      <c r="I65" s="1" t="s">
        <v>2775</v>
      </c>
      <c r="J65" s="1" t="s">
        <v>52</v>
      </c>
      <c r="K65" s="1" t="s">
        <v>52</v>
      </c>
      <c r="M65" s="1" t="s">
        <v>52</v>
      </c>
      <c r="O65" s="1" t="s">
        <v>52</v>
      </c>
      <c r="P65" s="1" t="s">
        <v>52</v>
      </c>
      <c r="Q65" s="1" t="s">
        <v>52</v>
      </c>
      <c r="R65" s="1" t="s">
        <v>52</v>
      </c>
      <c r="S65" s="1" t="s">
        <v>52</v>
      </c>
      <c r="T65" s="1" t="s">
        <v>52</v>
      </c>
    </row>
    <row r="66" spans="1:20" ht="20.100000000000001" customHeight="1" x14ac:dyDescent="0.3">
      <c r="A66" s="33" t="s">
        <v>2776</v>
      </c>
      <c r="B66" s="34"/>
      <c r="C66" s="34"/>
      <c r="D66" s="34"/>
      <c r="E66" s="34"/>
      <c r="F66" s="33" t="s">
        <v>52</v>
      </c>
      <c r="G66" s="1" t="s">
        <v>104</v>
      </c>
      <c r="H66" s="1" t="s">
        <v>2672</v>
      </c>
      <c r="I66" s="1" t="s">
        <v>2777</v>
      </c>
      <c r="J66" s="1" t="s">
        <v>52</v>
      </c>
      <c r="K66" s="1" t="s">
        <v>52</v>
      </c>
      <c r="M66" s="1" t="s">
        <v>52</v>
      </c>
      <c r="O66" s="1" t="s">
        <v>52</v>
      </c>
      <c r="P66" s="1" t="s">
        <v>52</v>
      </c>
      <c r="Q66" s="1" t="s">
        <v>52</v>
      </c>
      <c r="R66" s="1" t="s">
        <v>52</v>
      </c>
      <c r="S66" s="1" t="s">
        <v>52</v>
      </c>
      <c r="T66" s="1" t="s">
        <v>52</v>
      </c>
    </row>
    <row r="67" spans="1:20" ht="20.100000000000001" customHeight="1" x14ac:dyDescent="0.3">
      <c r="A67" s="33" t="s">
        <v>2768</v>
      </c>
      <c r="B67" s="34"/>
      <c r="C67" s="34"/>
      <c r="D67" s="34"/>
      <c r="E67" s="34"/>
      <c r="F67" s="33" t="s">
        <v>52</v>
      </c>
      <c r="G67" s="1" t="s">
        <v>104</v>
      </c>
      <c r="H67" s="1" t="s">
        <v>2672</v>
      </c>
      <c r="I67" s="1" t="s">
        <v>2769</v>
      </c>
      <c r="J67" s="1" t="s">
        <v>52</v>
      </c>
      <c r="K67" s="1" t="s">
        <v>52</v>
      </c>
      <c r="M67" s="1" t="s">
        <v>52</v>
      </c>
      <c r="O67" s="1" t="s">
        <v>52</v>
      </c>
      <c r="P67" s="1" t="s">
        <v>52</v>
      </c>
      <c r="Q67" s="1" t="s">
        <v>52</v>
      </c>
      <c r="R67" s="1" t="s">
        <v>52</v>
      </c>
      <c r="S67" s="1" t="s">
        <v>52</v>
      </c>
      <c r="T67" s="1" t="s">
        <v>52</v>
      </c>
    </row>
    <row r="68" spans="1:20" ht="20.100000000000001" customHeight="1" x14ac:dyDescent="0.3">
      <c r="A68" s="33" t="s">
        <v>2674</v>
      </c>
      <c r="B68" s="34"/>
      <c r="C68" s="34"/>
      <c r="D68" s="34"/>
      <c r="E68" s="34"/>
      <c r="F68" s="33" t="s">
        <v>52</v>
      </c>
      <c r="G68" s="1" t="s">
        <v>104</v>
      </c>
      <c r="H68" s="1" t="s">
        <v>2672</v>
      </c>
      <c r="I68" s="1" t="s">
        <v>52</v>
      </c>
      <c r="J68" s="1" t="s">
        <v>52</v>
      </c>
      <c r="K68" s="1" t="s">
        <v>52</v>
      </c>
      <c r="M68" s="1" t="s">
        <v>52</v>
      </c>
      <c r="O68" s="1" t="s">
        <v>52</v>
      </c>
      <c r="P68" s="1" t="s">
        <v>52</v>
      </c>
      <c r="Q68" s="1" t="s">
        <v>52</v>
      </c>
      <c r="R68" s="1" t="s">
        <v>52</v>
      </c>
      <c r="S68" s="1" t="s">
        <v>52</v>
      </c>
      <c r="T68" s="1" t="s">
        <v>52</v>
      </c>
    </row>
    <row r="69" spans="1:20" ht="20.100000000000001" customHeight="1" x14ac:dyDescent="0.3">
      <c r="A69" s="37" t="s">
        <v>2697</v>
      </c>
      <c r="B69" s="38"/>
      <c r="C69" s="38"/>
      <c r="D69" s="38"/>
      <c r="E69" s="38"/>
      <c r="F69" s="39"/>
    </row>
  </sheetData>
  <phoneticPr fontId="1" type="noConversion"/>
  <pageMargins left="0.78740157480314965" right="0.39370078740157483" top="0.39370078740157483" bottom="0.39370078740157483" header="0" footer="0"/>
  <pageSetup paperSize="9" scale="62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03"/>
  <sheetViews>
    <sheetView view="pageBreakPreview" topLeftCell="B1" zoomScale="75" zoomScaleNormal="100" zoomScaleSheetLayoutView="75" workbookViewId="0">
      <selection activeCell="U12" sqref="U12"/>
    </sheetView>
  </sheetViews>
  <sheetFormatPr defaultRowHeight="16.5" x14ac:dyDescent="0.3"/>
  <cols>
    <col min="1" max="1" width="47" hidden="1" customWidth="1"/>
    <col min="2" max="3" width="40.625" customWidth="1"/>
    <col min="4" max="4" width="5.5" bestFit="1" customWidth="1"/>
    <col min="5" max="5" width="11.25" bestFit="1" customWidth="1"/>
    <col min="6" max="6" width="6.625" bestFit="1" customWidth="1"/>
    <col min="7" max="7" width="10.25" bestFit="1" customWidth="1"/>
    <col min="8" max="8" width="6.625" bestFit="1" customWidth="1"/>
    <col min="9" max="9" width="10.25" bestFit="1" customWidth="1"/>
    <col min="10" max="10" width="6.625" bestFit="1" customWidth="1"/>
    <col min="11" max="11" width="10.25" bestFit="1" customWidth="1"/>
    <col min="12" max="12" width="6.625" bestFit="1" customWidth="1"/>
    <col min="13" max="13" width="14" bestFit="1" customWidth="1"/>
    <col min="14" max="14" width="6.625" bestFit="1" customWidth="1"/>
    <col min="15" max="15" width="14" bestFit="1" customWidth="1"/>
    <col min="16" max="16" width="10.25" bestFit="1" customWidth="1"/>
    <col min="17" max="17" width="11.25" bestFit="1" customWidth="1"/>
    <col min="18" max="20" width="9.25" bestFit="1" customWidth="1"/>
    <col min="21" max="22" width="10.25" bestFit="1" customWidth="1"/>
    <col min="23" max="23" width="8.875" bestFit="1" customWidth="1"/>
    <col min="24" max="24" width="11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30" customHeight="1" x14ac:dyDescent="0.3">
      <c r="A1" s="53" t="s">
        <v>2778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</row>
    <row r="2" spans="1:28" ht="30" customHeight="1" x14ac:dyDescent="0.3">
      <c r="A2" s="46" t="s">
        <v>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</row>
    <row r="3" spans="1:28" ht="30" customHeight="1" x14ac:dyDescent="0.3">
      <c r="A3" s="51" t="s">
        <v>838</v>
      </c>
      <c r="B3" s="51" t="s">
        <v>2</v>
      </c>
      <c r="C3" s="51" t="s">
        <v>2664</v>
      </c>
      <c r="D3" s="51" t="s">
        <v>4</v>
      </c>
      <c r="E3" s="51" t="s">
        <v>6</v>
      </c>
      <c r="F3" s="51"/>
      <c r="G3" s="51"/>
      <c r="H3" s="51"/>
      <c r="I3" s="51"/>
      <c r="J3" s="51"/>
      <c r="K3" s="51"/>
      <c r="L3" s="51"/>
      <c r="M3" s="51"/>
      <c r="N3" s="51"/>
      <c r="O3" s="51"/>
      <c r="P3" s="51" t="s">
        <v>840</v>
      </c>
      <c r="Q3" s="51" t="s">
        <v>841</v>
      </c>
      <c r="R3" s="51"/>
      <c r="S3" s="51"/>
      <c r="T3" s="51"/>
      <c r="U3" s="51"/>
      <c r="V3" s="51"/>
      <c r="W3" s="51" t="s">
        <v>843</v>
      </c>
      <c r="X3" s="51" t="s">
        <v>12</v>
      </c>
      <c r="Y3" s="50" t="s">
        <v>2786</v>
      </c>
      <c r="Z3" s="50" t="s">
        <v>2787</v>
      </c>
      <c r="AA3" s="50" t="s">
        <v>2788</v>
      </c>
      <c r="AB3" s="50" t="s">
        <v>48</v>
      </c>
    </row>
    <row r="4" spans="1:28" ht="30" customHeight="1" x14ac:dyDescent="0.3">
      <c r="A4" s="51"/>
      <c r="B4" s="51"/>
      <c r="C4" s="51"/>
      <c r="D4" s="51"/>
      <c r="E4" s="9" t="s">
        <v>2779</v>
      </c>
      <c r="F4" s="9" t="s">
        <v>2780</v>
      </c>
      <c r="G4" s="9" t="s">
        <v>2781</v>
      </c>
      <c r="H4" s="9" t="s">
        <v>2780</v>
      </c>
      <c r="I4" s="9" t="s">
        <v>2782</v>
      </c>
      <c r="J4" s="9" t="s">
        <v>2780</v>
      </c>
      <c r="K4" s="9" t="s">
        <v>2783</v>
      </c>
      <c r="L4" s="9" t="s">
        <v>2780</v>
      </c>
      <c r="M4" s="9" t="s">
        <v>2784</v>
      </c>
      <c r="N4" s="9" t="s">
        <v>2780</v>
      </c>
      <c r="O4" s="9" t="s">
        <v>2785</v>
      </c>
      <c r="P4" s="51"/>
      <c r="Q4" s="9" t="s">
        <v>2779</v>
      </c>
      <c r="R4" s="9" t="s">
        <v>2781</v>
      </c>
      <c r="S4" s="9" t="s">
        <v>2782</v>
      </c>
      <c r="T4" s="9" t="s">
        <v>2783</v>
      </c>
      <c r="U4" s="9" t="s">
        <v>2784</v>
      </c>
      <c r="V4" s="9" t="s">
        <v>2785</v>
      </c>
      <c r="W4" s="51"/>
      <c r="X4" s="51"/>
      <c r="Y4" s="50"/>
      <c r="Z4" s="50"/>
      <c r="AA4" s="50"/>
      <c r="AB4" s="50"/>
    </row>
    <row r="5" spans="1:28" ht="30" customHeight="1" x14ac:dyDescent="0.3">
      <c r="A5" s="16" t="s">
        <v>867</v>
      </c>
      <c r="B5" s="16" t="s">
        <v>860</v>
      </c>
      <c r="C5" s="16" t="s">
        <v>861</v>
      </c>
      <c r="D5" s="40" t="s">
        <v>72</v>
      </c>
      <c r="E5" s="41"/>
      <c r="F5" s="16"/>
      <c r="G5" s="41"/>
      <c r="H5" s="16"/>
      <c r="I5" s="41"/>
      <c r="J5" s="16"/>
      <c r="K5" s="41"/>
      <c r="L5" s="16"/>
      <c r="M5" s="41"/>
      <c r="N5" s="16"/>
      <c r="O5" s="41"/>
      <c r="P5" s="41"/>
      <c r="Q5" s="41"/>
      <c r="R5" s="41"/>
      <c r="S5" s="41"/>
      <c r="T5" s="41"/>
      <c r="U5" s="41"/>
      <c r="V5" s="41"/>
      <c r="W5" s="16" t="s">
        <v>866</v>
      </c>
      <c r="X5" s="16" t="s">
        <v>2789</v>
      </c>
      <c r="Y5" s="2" t="s">
        <v>52</v>
      </c>
      <c r="Z5" s="2" t="s">
        <v>52</v>
      </c>
      <c r="AA5" s="42"/>
      <c r="AB5" s="2" t="s">
        <v>52</v>
      </c>
    </row>
    <row r="6" spans="1:28" ht="30" customHeight="1" x14ac:dyDescent="0.3">
      <c r="A6" s="16" t="s">
        <v>891</v>
      </c>
      <c r="B6" s="16" t="s">
        <v>860</v>
      </c>
      <c r="C6" s="16" t="s">
        <v>888</v>
      </c>
      <c r="D6" s="40" t="s">
        <v>72</v>
      </c>
      <c r="E6" s="41"/>
      <c r="F6" s="16"/>
      <c r="G6" s="41"/>
      <c r="H6" s="16"/>
      <c r="I6" s="41"/>
      <c r="J6" s="16"/>
      <c r="K6" s="41"/>
      <c r="L6" s="16"/>
      <c r="M6" s="41"/>
      <c r="N6" s="16"/>
      <c r="O6" s="41"/>
      <c r="P6" s="41"/>
      <c r="Q6" s="41"/>
      <c r="R6" s="41"/>
      <c r="S6" s="41"/>
      <c r="T6" s="41"/>
      <c r="U6" s="41"/>
      <c r="V6" s="41"/>
      <c r="W6" s="16" t="s">
        <v>890</v>
      </c>
      <c r="X6" s="16" t="s">
        <v>2789</v>
      </c>
      <c r="Y6" s="2" t="s">
        <v>52</v>
      </c>
      <c r="Z6" s="2" t="s">
        <v>52</v>
      </c>
      <c r="AA6" s="42"/>
      <c r="AB6" s="2" t="s">
        <v>52</v>
      </c>
    </row>
    <row r="7" spans="1:28" ht="30" customHeight="1" x14ac:dyDescent="0.3">
      <c r="A7" s="16" t="s">
        <v>902</v>
      </c>
      <c r="B7" s="16" t="s">
        <v>860</v>
      </c>
      <c r="C7" s="16" t="s">
        <v>899</v>
      </c>
      <c r="D7" s="40" t="s">
        <v>72</v>
      </c>
      <c r="E7" s="41"/>
      <c r="F7" s="16"/>
      <c r="G7" s="41"/>
      <c r="H7" s="16"/>
      <c r="I7" s="41"/>
      <c r="J7" s="16"/>
      <c r="K7" s="41"/>
      <c r="L7" s="16"/>
      <c r="M7" s="41"/>
      <c r="N7" s="16"/>
      <c r="O7" s="41"/>
      <c r="P7" s="41"/>
      <c r="Q7" s="41"/>
      <c r="R7" s="41"/>
      <c r="S7" s="41"/>
      <c r="T7" s="41"/>
      <c r="U7" s="41"/>
      <c r="V7" s="41"/>
      <c r="W7" s="16" t="s">
        <v>901</v>
      </c>
      <c r="X7" s="16" t="s">
        <v>2789</v>
      </c>
      <c r="Y7" s="2" t="s">
        <v>52</v>
      </c>
      <c r="Z7" s="2" t="s">
        <v>52</v>
      </c>
      <c r="AA7" s="42"/>
      <c r="AB7" s="2" t="s">
        <v>52</v>
      </c>
    </row>
    <row r="8" spans="1:28" ht="30" customHeight="1" x14ac:dyDescent="0.3">
      <c r="A8" s="16" t="s">
        <v>912</v>
      </c>
      <c r="B8" s="16" t="s">
        <v>860</v>
      </c>
      <c r="C8" s="16" t="s">
        <v>909</v>
      </c>
      <c r="D8" s="40" t="s">
        <v>72</v>
      </c>
      <c r="E8" s="41"/>
      <c r="F8" s="16"/>
      <c r="G8" s="41"/>
      <c r="H8" s="16"/>
      <c r="I8" s="41"/>
      <c r="J8" s="16"/>
      <c r="K8" s="41"/>
      <c r="L8" s="16"/>
      <c r="M8" s="41"/>
      <c r="N8" s="16"/>
      <c r="O8" s="41"/>
      <c r="P8" s="41"/>
      <c r="Q8" s="41"/>
      <c r="R8" s="41"/>
      <c r="S8" s="41"/>
      <c r="T8" s="41"/>
      <c r="U8" s="41"/>
      <c r="V8" s="41"/>
      <c r="W8" s="16" t="s">
        <v>911</v>
      </c>
      <c r="X8" s="16" t="s">
        <v>2789</v>
      </c>
      <c r="Y8" s="2" t="s">
        <v>52</v>
      </c>
      <c r="Z8" s="2" t="s">
        <v>52</v>
      </c>
      <c r="AA8" s="42"/>
      <c r="AB8" s="2" t="s">
        <v>52</v>
      </c>
    </row>
    <row r="9" spans="1:28" ht="30" customHeight="1" x14ac:dyDescent="0.3">
      <c r="A9" s="16" t="s">
        <v>924</v>
      </c>
      <c r="B9" s="16" t="s">
        <v>919</v>
      </c>
      <c r="C9" s="16" t="s">
        <v>920</v>
      </c>
      <c r="D9" s="40" t="s">
        <v>72</v>
      </c>
      <c r="E9" s="41"/>
      <c r="F9" s="16"/>
      <c r="G9" s="41"/>
      <c r="H9" s="16"/>
      <c r="I9" s="41"/>
      <c r="J9" s="16"/>
      <c r="K9" s="41"/>
      <c r="L9" s="16"/>
      <c r="M9" s="41"/>
      <c r="N9" s="16"/>
      <c r="O9" s="41"/>
      <c r="P9" s="41"/>
      <c r="Q9" s="41"/>
      <c r="R9" s="41"/>
      <c r="S9" s="41"/>
      <c r="T9" s="41"/>
      <c r="U9" s="41"/>
      <c r="V9" s="41"/>
      <c r="W9" s="16" t="s">
        <v>923</v>
      </c>
      <c r="X9" s="16" t="s">
        <v>2789</v>
      </c>
      <c r="Y9" s="2" t="s">
        <v>52</v>
      </c>
      <c r="Z9" s="2" t="s">
        <v>52</v>
      </c>
      <c r="AA9" s="42"/>
      <c r="AB9" s="2" t="s">
        <v>52</v>
      </c>
    </row>
    <row r="10" spans="1:28" ht="30" customHeight="1" x14ac:dyDescent="0.3">
      <c r="A10" s="16" t="s">
        <v>936</v>
      </c>
      <c r="B10" s="16" t="s">
        <v>932</v>
      </c>
      <c r="C10" s="16" t="s">
        <v>920</v>
      </c>
      <c r="D10" s="40" t="s">
        <v>72</v>
      </c>
      <c r="E10" s="41"/>
      <c r="F10" s="16"/>
      <c r="G10" s="41"/>
      <c r="H10" s="16"/>
      <c r="I10" s="41"/>
      <c r="J10" s="16"/>
      <c r="K10" s="41"/>
      <c r="L10" s="16"/>
      <c r="M10" s="41"/>
      <c r="N10" s="16"/>
      <c r="O10" s="41"/>
      <c r="P10" s="41"/>
      <c r="Q10" s="41"/>
      <c r="R10" s="41"/>
      <c r="S10" s="41"/>
      <c r="T10" s="41"/>
      <c r="U10" s="41"/>
      <c r="V10" s="41"/>
      <c r="W10" s="16" t="s">
        <v>935</v>
      </c>
      <c r="X10" s="16" t="s">
        <v>2789</v>
      </c>
      <c r="Y10" s="2" t="s">
        <v>52</v>
      </c>
      <c r="Z10" s="2" t="s">
        <v>52</v>
      </c>
      <c r="AA10" s="42"/>
      <c r="AB10" s="2" t="s">
        <v>52</v>
      </c>
    </row>
    <row r="11" spans="1:28" ht="30" customHeight="1" x14ac:dyDescent="0.3">
      <c r="A11" s="16" t="s">
        <v>945</v>
      </c>
      <c r="B11" s="16" t="s">
        <v>940</v>
      </c>
      <c r="C11" s="16" t="s">
        <v>941</v>
      </c>
      <c r="D11" s="40" t="s">
        <v>72</v>
      </c>
      <c r="E11" s="41"/>
      <c r="F11" s="16"/>
      <c r="G11" s="41"/>
      <c r="H11" s="16"/>
      <c r="I11" s="41"/>
      <c r="J11" s="16"/>
      <c r="K11" s="41"/>
      <c r="L11" s="16"/>
      <c r="M11" s="41"/>
      <c r="N11" s="16"/>
      <c r="O11" s="41"/>
      <c r="P11" s="41"/>
      <c r="Q11" s="41"/>
      <c r="R11" s="41"/>
      <c r="S11" s="41"/>
      <c r="T11" s="41"/>
      <c r="U11" s="41"/>
      <c r="V11" s="41"/>
      <c r="W11" s="16" t="s">
        <v>944</v>
      </c>
      <c r="X11" s="16" t="s">
        <v>2789</v>
      </c>
      <c r="Y11" s="2" t="s">
        <v>52</v>
      </c>
      <c r="Z11" s="2" t="s">
        <v>52</v>
      </c>
      <c r="AA11" s="42"/>
      <c r="AB11" s="2" t="s">
        <v>52</v>
      </c>
    </row>
    <row r="12" spans="1:28" ht="30" customHeight="1" x14ac:dyDescent="0.3">
      <c r="A12" s="16" t="s">
        <v>961</v>
      </c>
      <c r="B12" s="16" t="s">
        <v>956</v>
      </c>
      <c r="C12" s="16" t="s">
        <v>957</v>
      </c>
      <c r="D12" s="40" t="s">
        <v>72</v>
      </c>
      <c r="E12" s="41"/>
      <c r="F12" s="16"/>
      <c r="G12" s="41"/>
      <c r="H12" s="16"/>
      <c r="I12" s="41"/>
      <c r="J12" s="16"/>
      <c r="K12" s="41"/>
      <c r="L12" s="16"/>
      <c r="M12" s="41"/>
      <c r="N12" s="16"/>
      <c r="O12" s="41"/>
      <c r="P12" s="41"/>
      <c r="Q12" s="41"/>
      <c r="R12" s="41"/>
      <c r="S12" s="41"/>
      <c r="T12" s="41"/>
      <c r="U12" s="41"/>
      <c r="V12" s="41"/>
      <c r="W12" s="16" t="s">
        <v>960</v>
      </c>
      <c r="X12" s="16" t="s">
        <v>2789</v>
      </c>
      <c r="Y12" s="2" t="s">
        <v>52</v>
      </c>
      <c r="Z12" s="2" t="s">
        <v>52</v>
      </c>
      <c r="AA12" s="42"/>
      <c r="AB12" s="2" t="s">
        <v>52</v>
      </c>
    </row>
    <row r="13" spans="1:28" ht="30" customHeight="1" x14ac:dyDescent="0.3">
      <c r="A13" s="16" t="s">
        <v>974</v>
      </c>
      <c r="B13" s="16" t="s">
        <v>969</v>
      </c>
      <c r="C13" s="16" t="s">
        <v>970</v>
      </c>
      <c r="D13" s="40" t="s">
        <v>72</v>
      </c>
      <c r="E13" s="41"/>
      <c r="F13" s="16"/>
      <c r="G13" s="41"/>
      <c r="H13" s="16"/>
      <c r="I13" s="41"/>
      <c r="J13" s="16"/>
      <c r="K13" s="41"/>
      <c r="L13" s="16"/>
      <c r="M13" s="41"/>
      <c r="N13" s="16"/>
      <c r="O13" s="41"/>
      <c r="P13" s="41"/>
      <c r="Q13" s="41"/>
      <c r="R13" s="41"/>
      <c r="S13" s="41"/>
      <c r="T13" s="41"/>
      <c r="U13" s="41"/>
      <c r="V13" s="41"/>
      <c r="W13" s="16" t="s">
        <v>973</v>
      </c>
      <c r="X13" s="16" t="s">
        <v>2789</v>
      </c>
      <c r="Y13" s="2" t="s">
        <v>52</v>
      </c>
      <c r="Z13" s="2" t="s">
        <v>52</v>
      </c>
      <c r="AA13" s="42"/>
      <c r="AB13" s="2" t="s">
        <v>52</v>
      </c>
    </row>
    <row r="14" spans="1:28" ht="30" customHeight="1" x14ac:dyDescent="0.3">
      <c r="A14" s="16" t="s">
        <v>991</v>
      </c>
      <c r="B14" s="16" t="s">
        <v>986</v>
      </c>
      <c r="C14" s="16" t="s">
        <v>987</v>
      </c>
      <c r="D14" s="40" t="s">
        <v>72</v>
      </c>
      <c r="E14" s="41"/>
      <c r="F14" s="16"/>
      <c r="G14" s="41"/>
      <c r="H14" s="16"/>
      <c r="I14" s="41"/>
      <c r="J14" s="16"/>
      <c r="K14" s="41"/>
      <c r="L14" s="16"/>
      <c r="M14" s="41"/>
      <c r="N14" s="16"/>
      <c r="O14" s="41"/>
      <c r="P14" s="41"/>
      <c r="Q14" s="41"/>
      <c r="R14" s="41"/>
      <c r="S14" s="41"/>
      <c r="T14" s="41"/>
      <c r="U14" s="41"/>
      <c r="V14" s="41"/>
      <c r="W14" s="16" t="s">
        <v>990</v>
      </c>
      <c r="X14" s="16" t="s">
        <v>2789</v>
      </c>
      <c r="Y14" s="2" t="s">
        <v>52</v>
      </c>
      <c r="Z14" s="2" t="s">
        <v>52</v>
      </c>
      <c r="AA14" s="42"/>
      <c r="AB14" s="2" t="s">
        <v>52</v>
      </c>
    </row>
    <row r="15" spans="1:28" ht="30" customHeight="1" x14ac:dyDescent="0.3">
      <c r="A15" s="16" t="s">
        <v>1003</v>
      </c>
      <c r="B15" s="16" t="s">
        <v>998</v>
      </c>
      <c r="C15" s="16" t="s">
        <v>999</v>
      </c>
      <c r="D15" s="40" t="s">
        <v>72</v>
      </c>
      <c r="E15" s="41"/>
      <c r="F15" s="16"/>
      <c r="G15" s="41"/>
      <c r="H15" s="16"/>
      <c r="I15" s="41"/>
      <c r="J15" s="16"/>
      <c r="K15" s="41"/>
      <c r="L15" s="16"/>
      <c r="M15" s="41"/>
      <c r="N15" s="16"/>
      <c r="O15" s="41"/>
      <c r="P15" s="41"/>
      <c r="Q15" s="41"/>
      <c r="R15" s="41"/>
      <c r="S15" s="41"/>
      <c r="T15" s="41"/>
      <c r="U15" s="41"/>
      <c r="V15" s="41"/>
      <c r="W15" s="16" t="s">
        <v>1002</v>
      </c>
      <c r="X15" s="16" t="s">
        <v>2789</v>
      </c>
      <c r="Y15" s="2" t="s">
        <v>52</v>
      </c>
      <c r="Z15" s="2" t="s">
        <v>52</v>
      </c>
      <c r="AA15" s="42"/>
      <c r="AB15" s="2" t="s">
        <v>52</v>
      </c>
    </row>
    <row r="16" spans="1:28" ht="30" customHeight="1" x14ac:dyDescent="0.3">
      <c r="A16" s="16" t="s">
        <v>1016</v>
      </c>
      <c r="B16" s="16" t="s">
        <v>1011</v>
      </c>
      <c r="C16" s="16" t="s">
        <v>1012</v>
      </c>
      <c r="D16" s="40" t="s">
        <v>72</v>
      </c>
      <c r="E16" s="41"/>
      <c r="F16" s="16"/>
      <c r="G16" s="41"/>
      <c r="H16" s="16"/>
      <c r="I16" s="41"/>
      <c r="J16" s="16"/>
      <c r="K16" s="41"/>
      <c r="L16" s="16"/>
      <c r="M16" s="41"/>
      <c r="N16" s="16"/>
      <c r="O16" s="41"/>
      <c r="P16" s="41"/>
      <c r="Q16" s="41"/>
      <c r="R16" s="41"/>
      <c r="S16" s="41"/>
      <c r="T16" s="41"/>
      <c r="U16" s="41"/>
      <c r="V16" s="41"/>
      <c r="W16" s="16" t="s">
        <v>1015</v>
      </c>
      <c r="X16" s="16" t="s">
        <v>2789</v>
      </c>
      <c r="Y16" s="2" t="s">
        <v>52</v>
      </c>
      <c r="Z16" s="2" t="s">
        <v>52</v>
      </c>
      <c r="AA16" s="42"/>
      <c r="AB16" s="2" t="s">
        <v>52</v>
      </c>
    </row>
    <row r="17" spans="1:28" ht="30" customHeight="1" x14ac:dyDescent="0.3">
      <c r="A17" s="16" t="s">
        <v>1025</v>
      </c>
      <c r="B17" s="16" t="s">
        <v>1020</v>
      </c>
      <c r="C17" s="16" t="s">
        <v>1021</v>
      </c>
      <c r="D17" s="40" t="s">
        <v>72</v>
      </c>
      <c r="E17" s="41"/>
      <c r="F17" s="16"/>
      <c r="G17" s="41"/>
      <c r="H17" s="16"/>
      <c r="I17" s="41"/>
      <c r="J17" s="16"/>
      <c r="K17" s="41"/>
      <c r="L17" s="16"/>
      <c r="M17" s="41"/>
      <c r="N17" s="16"/>
      <c r="O17" s="41"/>
      <c r="P17" s="41"/>
      <c r="Q17" s="41"/>
      <c r="R17" s="41"/>
      <c r="S17" s="41"/>
      <c r="T17" s="41"/>
      <c r="U17" s="41"/>
      <c r="V17" s="41"/>
      <c r="W17" s="16" t="s">
        <v>1024</v>
      </c>
      <c r="X17" s="16" t="s">
        <v>2789</v>
      </c>
      <c r="Y17" s="2" t="s">
        <v>52</v>
      </c>
      <c r="Z17" s="2" t="s">
        <v>52</v>
      </c>
      <c r="AA17" s="42"/>
      <c r="AB17" s="2" t="s">
        <v>52</v>
      </c>
    </row>
    <row r="18" spans="1:28" ht="30" customHeight="1" x14ac:dyDescent="0.3">
      <c r="A18" s="16" t="s">
        <v>1040</v>
      </c>
      <c r="B18" s="16" t="s">
        <v>1035</v>
      </c>
      <c r="C18" s="16" t="s">
        <v>1036</v>
      </c>
      <c r="D18" s="40" t="s">
        <v>72</v>
      </c>
      <c r="E18" s="41"/>
      <c r="F18" s="16"/>
      <c r="G18" s="41"/>
      <c r="H18" s="16"/>
      <c r="I18" s="41"/>
      <c r="J18" s="16"/>
      <c r="K18" s="41"/>
      <c r="L18" s="16"/>
      <c r="M18" s="41"/>
      <c r="N18" s="16"/>
      <c r="O18" s="41"/>
      <c r="P18" s="41"/>
      <c r="Q18" s="41"/>
      <c r="R18" s="41"/>
      <c r="S18" s="41"/>
      <c r="T18" s="41"/>
      <c r="U18" s="41"/>
      <c r="V18" s="41"/>
      <c r="W18" s="16" t="s">
        <v>1039</v>
      </c>
      <c r="X18" s="16" t="s">
        <v>2789</v>
      </c>
      <c r="Y18" s="2" t="s">
        <v>52</v>
      </c>
      <c r="Z18" s="2" t="s">
        <v>52</v>
      </c>
      <c r="AA18" s="42"/>
      <c r="AB18" s="2" t="s">
        <v>52</v>
      </c>
    </row>
    <row r="19" spans="1:28" ht="30" customHeight="1" x14ac:dyDescent="0.3">
      <c r="A19" s="16" t="s">
        <v>737</v>
      </c>
      <c r="B19" s="16" t="s">
        <v>734</v>
      </c>
      <c r="C19" s="16" t="s">
        <v>735</v>
      </c>
      <c r="D19" s="40" t="s">
        <v>97</v>
      </c>
      <c r="E19" s="41"/>
      <c r="F19" s="16"/>
      <c r="G19" s="41"/>
      <c r="H19" s="16"/>
      <c r="I19" s="41"/>
      <c r="J19" s="16"/>
      <c r="K19" s="41"/>
      <c r="L19" s="16"/>
      <c r="M19" s="41"/>
      <c r="N19" s="16"/>
      <c r="O19" s="41"/>
      <c r="P19" s="41"/>
      <c r="Q19" s="41"/>
      <c r="R19" s="41"/>
      <c r="S19" s="41"/>
      <c r="T19" s="41"/>
      <c r="U19" s="41"/>
      <c r="V19" s="41"/>
      <c r="W19" s="16" t="s">
        <v>736</v>
      </c>
      <c r="X19" s="16" t="s">
        <v>52</v>
      </c>
      <c r="Y19" s="2" t="s">
        <v>52</v>
      </c>
      <c r="Z19" s="2" t="s">
        <v>52</v>
      </c>
      <c r="AA19" s="42"/>
      <c r="AB19" s="2" t="s">
        <v>52</v>
      </c>
    </row>
    <row r="20" spans="1:28" ht="30" customHeight="1" x14ac:dyDescent="0.3">
      <c r="A20" s="16" t="s">
        <v>1196</v>
      </c>
      <c r="B20" s="16" t="s">
        <v>734</v>
      </c>
      <c r="C20" s="16" t="s">
        <v>1194</v>
      </c>
      <c r="D20" s="40" t="s">
        <v>97</v>
      </c>
      <c r="E20" s="41"/>
      <c r="F20" s="16"/>
      <c r="G20" s="41"/>
      <c r="H20" s="16"/>
      <c r="I20" s="41"/>
      <c r="J20" s="16"/>
      <c r="K20" s="41"/>
      <c r="L20" s="16"/>
      <c r="M20" s="41"/>
      <c r="N20" s="16"/>
      <c r="O20" s="41"/>
      <c r="P20" s="41"/>
      <c r="Q20" s="41"/>
      <c r="R20" s="41"/>
      <c r="S20" s="41"/>
      <c r="T20" s="41"/>
      <c r="U20" s="41"/>
      <c r="V20" s="41"/>
      <c r="W20" s="16" t="s">
        <v>1195</v>
      </c>
      <c r="X20" s="16" t="s">
        <v>2790</v>
      </c>
      <c r="Y20" s="2" t="s">
        <v>52</v>
      </c>
      <c r="Z20" s="2" t="s">
        <v>52</v>
      </c>
      <c r="AA20" s="42"/>
      <c r="AB20" s="2" t="s">
        <v>52</v>
      </c>
    </row>
    <row r="21" spans="1:28" ht="30" customHeight="1" x14ac:dyDescent="0.3">
      <c r="A21" s="16" t="s">
        <v>2550</v>
      </c>
      <c r="B21" s="16" t="s">
        <v>739</v>
      </c>
      <c r="C21" s="16" t="s">
        <v>1190</v>
      </c>
      <c r="D21" s="40" t="s">
        <v>97</v>
      </c>
      <c r="E21" s="41"/>
      <c r="F21" s="16"/>
      <c r="G21" s="41"/>
      <c r="H21" s="16"/>
      <c r="I21" s="41"/>
      <c r="J21" s="16"/>
      <c r="K21" s="41"/>
      <c r="L21" s="16"/>
      <c r="M21" s="41"/>
      <c r="N21" s="16"/>
      <c r="O21" s="41"/>
      <c r="P21" s="41"/>
      <c r="Q21" s="41"/>
      <c r="R21" s="41"/>
      <c r="S21" s="41"/>
      <c r="T21" s="41"/>
      <c r="U21" s="41"/>
      <c r="V21" s="41"/>
      <c r="W21" s="16" t="s">
        <v>2549</v>
      </c>
      <c r="X21" s="16" t="s">
        <v>2790</v>
      </c>
      <c r="Y21" s="2" t="s">
        <v>52</v>
      </c>
      <c r="Z21" s="2" t="s">
        <v>52</v>
      </c>
      <c r="AA21" s="42"/>
      <c r="AB21" s="2" t="s">
        <v>52</v>
      </c>
    </row>
    <row r="22" spans="1:28" ht="30" customHeight="1" x14ac:dyDescent="0.3">
      <c r="A22" s="16" t="s">
        <v>1192</v>
      </c>
      <c r="B22" s="16" t="s">
        <v>730</v>
      </c>
      <c r="C22" s="16" t="s">
        <v>1190</v>
      </c>
      <c r="D22" s="40" t="s">
        <v>97</v>
      </c>
      <c r="E22" s="41"/>
      <c r="F22" s="16"/>
      <c r="G22" s="41"/>
      <c r="H22" s="16"/>
      <c r="I22" s="41"/>
      <c r="J22" s="16"/>
      <c r="K22" s="41"/>
      <c r="L22" s="16"/>
      <c r="M22" s="41"/>
      <c r="N22" s="16"/>
      <c r="O22" s="41"/>
      <c r="P22" s="41"/>
      <c r="Q22" s="41"/>
      <c r="R22" s="41"/>
      <c r="S22" s="41"/>
      <c r="T22" s="41"/>
      <c r="U22" s="41"/>
      <c r="V22" s="41"/>
      <c r="W22" s="16" t="s">
        <v>1191</v>
      </c>
      <c r="X22" s="16" t="s">
        <v>2790</v>
      </c>
      <c r="Y22" s="2" t="s">
        <v>52</v>
      </c>
      <c r="Z22" s="2" t="s">
        <v>52</v>
      </c>
      <c r="AA22" s="42"/>
      <c r="AB22" s="2" t="s">
        <v>52</v>
      </c>
    </row>
    <row r="23" spans="1:28" ht="30" customHeight="1" x14ac:dyDescent="0.3">
      <c r="A23" s="16" t="s">
        <v>732</v>
      </c>
      <c r="B23" s="16" t="s">
        <v>730</v>
      </c>
      <c r="C23" s="16" t="s">
        <v>725</v>
      </c>
      <c r="D23" s="40" t="s">
        <v>97</v>
      </c>
      <c r="E23" s="41"/>
      <c r="F23" s="16"/>
      <c r="G23" s="41"/>
      <c r="H23" s="16"/>
      <c r="I23" s="41"/>
      <c r="J23" s="16"/>
      <c r="K23" s="41"/>
      <c r="L23" s="16"/>
      <c r="M23" s="41"/>
      <c r="N23" s="16"/>
      <c r="O23" s="41"/>
      <c r="P23" s="41"/>
      <c r="Q23" s="41"/>
      <c r="R23" s="41"/>
      <c r="S23" s="41"/>
      <c r="T23" s="41"/>
      <c r="U23" s="41"/>
      <c r="V23" s="41"/>
      <c r="W23" s="16" t="s">
        <v>731</v>
      </c>
      <c r="X23" s="16" t="s">
        <v>52</v>
      </c>
      <c r="Y23" s="2" t="s">
        <v>52</v>
      </c>
      <c r="Z23" s="2" t="s">
        <v>52</v>
      </c>
      <c r="AA23" s="42"/>
      <c r="AB23" s="2" t="s">
        <v>52</v>
      </c>
    </row>
    <row r="24" spans="1:28" ht="30" customHeight="1" x14ac:dyDescent="0.3">
      <c r="A24" s="16" t="s">
        <v>2295</v>
      </c>
      <c r="B24" s="16" t="s">
        <v>2249</v>
      </c>
      <c r="C24" s="16" t="s">
        <v>2293</v>
      </c>
      <c r="D24" s="40" t="s">
        <v>82</v>
      </c>
      <c r="E24" s="41"/>
      <c r="F24" s="16"/>
      <c r="G24" s="41"/>
      <c r="H24" s="16"/>
      <c r="I24" s="41"/>
      <c r="J24" s="16"/>
      <c r="K24" s="41"/>
      <c r="L24" s="16"/>
      <c r="M24" s="41"/>
      <c r="N24" s="16"/>
      <c r="O24" s="41"/>
      <c r="P24" s="41"/>
      <c r="Q24" s="41"/>
      <c r="R24" s="41"/>
      <c r="S24" s="41"/>
      <c r="T24" s="41"/>
      <c r="U24" s="41"/>
      <c r="V24" s="41"/>
      <c r="W24" s="16" t="s">
        <v>2294</v>
      </c>
      <c r="X24" s="16" t="s">
        <v>52</v>
      </c>
      <c r="Y24" s="2" t="s">
        <v>52</v>
      </c>
      <c r="Z24" s="2" t="s">
        <v>52</v>
      </c>
      <c r="AA24" s="42"/>
      <c r="AB24" s="2" t="s">
        <v>52</v>
      </c>
    </row>
    <row r="25" spans="1:28" ht="30" customHeight="1" x14ac:dyDescent="0.3">
      <c r="A25" s="16" t="s">
        <v>2252</v>
      </c>
      <c r="B25" s="16" t="s">
        <v>2249</v>
      </c>
      <c r="C25" s="16" t="s">
        <v>2250</v>
      </c>
      <c r="D25" s="40" t="s">
        <v>82</v>
      </c>
      <c r="E25" s="41"/>
      <c r="F25" s="16"/>
      <c r="G25" s="41"/>
      <c r="H25" s="16"/>
      <c r="I25" s="41"/>
      <c r="J25" s="16"/>
      <c r="K25" s="41"/>
      <c r="L25" s="16"/>
      <c r="M25" s="41"/>
      <c r="N25" s="16"/>
      <c r="O25" s="41"/>
      <c r="P25" s="41"/>
      <c r="Q25" s="41"/>
      <c r="R25" s="41"/>
      <c r="S25" s="41"/>
      <c r="T25" s="41"/>
      <c r="U25" s="41"/>
      <c r="V25" s="41"/>
      <c r="W25" s="16" t="s">
        <v>2251</v>
      </c>
      <c r="X25" s="16" t="s">
        <v>52</v>
      </c>
      <c r="Y25" s="2" t="s">
        <v>52</v>
      </c>
      <c r="Z25" s="2" t="s">
        <v>52</v>
      </c>
      <c r="AA25" s="42"/>
      <c r="AB25" s="2" t="s">
        <v>52</v>
      </c>
    </row>
    <row r="26" spans="1:28" ht="30" customHeight="1" x14ac:dyDescent="0.3">
      <c r="A26" s="16" t="s">
        <v>2266</v>
      </c>
      <c r="B26" s="16" t="s">
        <v>2263</v>
      </c>
      <c r="C26" s="16" t="s">
        <v>2264</v>
      </c>
      <c r="D26" s="40" t="s">
        <v>82</v>
      </c>
      <c r="E26" s="41"/>
      <c r="F26" s="16"/>
      <c r="G26" s="41"/>
      <c r="H26" s="16"/>
      <c r="I26" s="41"/>
      <c r="J26" s="16"/>
      <c r="K26" s="41"/>
      <c r="L26" s="16"/>
      <c r="M26" s="41"/>
      <c r="N26" s="16"/>
      <c r="O26" s="41"/>
      <c r="P26" s="41"/>
      <c r="Q26" s="41"/>
      <c r="R26" s="41"/>
      <c r="S26" s="41"/>
      <c r="T26" s="41"/>
      <c r="U26" s="41"/>
      <c r="V26" s="41"/>
      <c r="W26" s="16" t="s">
        <v>2265</v>
      </c>
      <c r="X26" s="16" t="s">
        <v>52</v>
      </c>
      <c r="Y26" s="2" t="s">
        <v>52</v>
      </c>
      <c r="Z26" s="2" t="s">
        <v>52</v>
      </c>
      <c r="AA26" s="42"/>
      <c r="AB26" s="2" t="s">
        <v>52</v>
      </c>
    </row>
    <row r="27" spans="1:28" ht="30" customHeight="1" x14ac:dyDescent="0.3">
      <c r="A27" s="16" t="s">
        <v>2280</v>
      </c>
      <c r="B27" s="16" t="s">
        <v>2263</v>
      </c>
      <c r="C27" s="16" t="s">
        <v>2278</v>
      </c>
      <c r="D27" s="40" t="s">
        <v>82</v>
      </c>
      <c r="E27" s="41"/>
      <c r="F27" s="16"/>
      <c r="G27" s="41"/>
      <c r="H27" s="16"/>
      <c r="I27" s="41"/>
      <c r="J27" s="16"/>
      <c r="K27" s="41"/>
      <c r="L27" s="16"/>
      <c r="M27" s="41"/>
      <c r="N27" s="16"/>
      <c r="O27" s="41"/>
      <c r="P27" s="41"/>
      <c r="Q27" s="41"/>
      <c r="R27" s="41"/>
      <c r="S27" s="41"/>
      <c r="T27" s="41"/>
      <c r="U27" s="41"/>
      <c r="V27" s="41"/>
      <c r="W27" s="16" t="s">
        <v>2279</v>
      </c>
      <c r="X27" s="16" t="s">
        <v>52</v>
      </c>
      <c r="Y27" s="2" t="s">
        <v>52</v>
      </c>
      <c r="Z27" s="2" t="s">
        <v>52</v>
      </c>
      <c r="AA27" s="42"/>
      <c r="AB27" s="2" t="s">
        <v>52</v>
      </c>
    </row>
    <row r="28" spans="1:28" ht="30" customHeight="1" x14ac:dyDescent="0.3">
      <c r="A28" s="16" t="s">
        <v>757</v>
      </c>
      <c r="B28" s="16" t="s">
        <v>755</v>
      </c>
      <c r="C28" s="16" t="s">
        <v>747</v>
      </c>
      <c r="D28" s="40" t="s">
        <v>748</v>
      </c>
      <c r="E28" s="41"/>
      <c r="F28" s="16"/>
      <c r="G28" s="41"/>
      <c r="H28" s="16"/>
      <c r="I28" s="41"/>
      <c r="J28" s="16"/>
      <c r="K28" s="41"/>
      <c r="L28" s="16"/>
      <c r="M28" s="41"/>
      <c r="N28" s="16"/>
      <c r="O28" s="41"/>
      <c r="P28" s="41"/>
      <c r="Q28" s="41"/>
      <c r="R28" s="41"/>
      <c r="S28" s="41"/>
      <c r="T28" s="41"/>
      <c r="U28" s="41"/>
      <c r="V28" s="41"/>
      <c r="W28" s="16" t="s">
        <v>756</v>
      </c>
      <c r="X28" s="16" t="s">
        <v>2791</v>
      </c>
      <c r="Y28" s="2" t="s">
        <v>52</v>
      </c>
      <c r="Z28" s="2" t="s">
        <v>52</v>
      </c>
      <c r="AA28" s="42"/>
      <c r="AB28" s="2" t="s">
        <v>52</v>
      </c>
    </row>
    <row r="29" spans="1:28" ht="30" customHeight="1" x14ac:dyDescent="0.3">
      <c r="A29" s="16" t="s">
        <v>750</v>
      </c>
      <c r="B29" s="16" t="s">
        <v>746</v>
      </c>
      <c r="C29" s="16" t="s">
        <v>747</v>
      </c>
      <c r="D29" s="40" t="s">
        <v>748</v>
      </c>
      <c r="E29" s="41"/>
      <c r="F29" s="16"/>
      <c r="G29" s="41"/>
      <c r="H29" s="16"/>
      <c r="I29" s="41"/>
      <c r="J29" s="16"/>
      <c r="K29" s="41"/>
      <c r="L29" s="16"/>
      <c r="M29" s="41"/>
      <c r="N29" s="16"/>
      <c r="O29" s="41"/>
      <c r="P29" s="41"/>
      <c r="Q29" s="41"/>
      <c r="R29" s="41"/>
      <c r="S29" s="41"/>
      <c r="T29" s="41"/>
      <c r="U29" s="41"/>
      <c r="V29" s="41"/>
      <c r="W29" s="16" t="s">
        <v>749</v>
      </c>
      <c r="X29" s="16" t="s">
        <v>2791</v>
      </c>
      <c r="Y29" s="2" t="s">
        <v>52</v>
      </c>
      <c r="Z29" s="2" t="s">
        <v>52</v>
      </c>
      <c r="AA29" s="42"/>
      <c r="AB29" s="2" t="s">
        <v>52</v>
      </c>
    </row>
    <row r="30" spans="1:28" ht="30" customHeight="1" x14ac:dyDescent="0.3">
      <c r="A30" s="16" t="s">
        <v>761</v>
      </c>
      <c r="B30" s="16" t="s">
        <v>755</v>
      </c>
      <c r="C30" s="16" t="s">
        <v>759</v>
      </c>
      <c r="D30" s="40" t="s">
        <v>748</v>
      </c>
      <c r="E30" s="41"/>
      <c r="F30" s="16"/>
      <c r="G30" s="41"/>
      <c r="H30" s="16"/>
      <c r="I30" s="41"/>
      <c r="J30" s="16"/>
      <c r="K30" s="41"/>
      <c r="L30" s="16"/>
      <c r="M30" s="41"/>
      <c r="N30" s="16"/>
      <c r="O30" s="41"/>
      <c r="P30" s="41"/>
      <c r="Q30" s="41"/>
      <c r="R30" s="41"/>
      <c r="S30" s="41"/>
      <c r="T30" s="41"/>
      <c r="U30" s="41"/>
      <c r="V30" s="41"/>
      <c r="W30" s="16" t="s">
        <v>760</v>
      </c>
      <c r="X30" s="16" t="s">
        <v>2791</v>
      </c>
      <c r="Y30" s="2" t="s">
        <v>52</v>
      </c>
      <c r="Z30" s="2" t="s">
        <v>52</v>
      </c>
      <c r="AA30" s="42"/>
      <c r="AB30" s="2" t="s">
        <v>52</v>
      </c>
    </row>
    <row r="31" spans="1:28" ht="30" customHeight="1" x14ac:dyDescent="0.3">
      <c r="A31" s="16" t="s">
        <v>765</v>
      </c>
      <c r="B31" s="16" t="s">
        <v>755</v>
      </c>
      <c r="C31" s="16" t="s">
        <v>763</v>
      </c>
      <c r="D31" s="40" t="s">
        <v>748</v>
      </c>
      <c r="E31" s="41"/>
      <c r="F31" s="16"/>
      <c r="G31" s="41"/>
      <c r="H31" s="16"/>
      <c r="I31" s="41"/>
      <c r="J31" s="16"/>
      <c r="K31" s="41"/>
      <c r="L31" s="16"/>
      <c r="M31" s="41"/>
      <c r="N31" s="16"/>
      <c r="O31" s="41"/>
      <c r="P31" s="41"/>
      <c r="Q31" s="41"/>
      <c r="R31" s="41"/>
      <c r="S31" s="41"/>
      <c r="T31" s="41"/>
      <c r="U31" s="41"/>
      <c r="V31" s="41"/>
      <c r="W31" s="16" t="s">
        <v>764</v>
      </c>
      <c r="X31" s="16" t="s">
        <v>2791</v>
      </c>
      <c r="Y31" s="2" t="s">
        <v>52</v>
      </c>
      <c r="Z31" s="2" t="s">
        <v>52</v>
      </c>
      <c r="AA31" s="42"/>
      <c r="AB31" s="2" t="s">
        <v>52</v>
      </c>
    </row>
    <row r="32" spans="1:28" ht="30" customHeight="1" x14ac:dyDescent="0.3">
      <c r="A32" s="16" t="s">
        <v>1345</v>
      </c>
      <c r="B32" s="16" t="s">
        <v>1341</v>
      </c>
      <c r="C32" s="16" t="s">
        <v>1342</v>
      </c>
      <c r="D32" s="40" t="s">
        <v>1343</v>
      </c>
      <c r="E32" s="41"/>
      <c r="F32" s="16"/>
      <c r="G32" s="41"/>
      <c r="H32" s="16"/>
      <c r="I32" s="41"/>
      <c r="J32" s="16"/>
      <c r="K32" s="41"/>
      <c r="L32" s="16"/>
      <c r="M32" s="41"/>
      <c r="N32" s="16"/>
      <c r="O32" s="41"/>
      <c r="P32" s="41"/>
      <c r="Q32" s="41"/>
      <c r="R32" s="41"/>
      <c r="S32" s="41"/>
      <c r="T32" s="41"/>
      <c r="U32" s="41"/>
      <c r="V32" s="41"/>
      <c r="W32" s="16" t="s">
        <v>1344</v>
      </c>
      <c r="X32" s="16" t="s">
        <v>52</v>
      </c>
      <c r="Y32" s="2" t="s">
        <v>52</v>
      </c>
      <c r="Z32" s="2" t="s">
        <v>52</v>
      </c>
      <c r="AA32" s="42"/>
      <c r="AB32" s="2" t="s">
        <v>52</v>
      </c>
    </row>
    <row r="33" spans="1:28" ht="30" customHeight="1" x14ac:dyDescent="0.3">
      <c r="A33" s="16" t="s">
        <v>1448</v>
      </c>
      <c r="B33" s="16" t="s">
        <v>1445</v>
      </c>
      <c r="C33" s="16" t="s">
        <v>1446</v>
      </c>
      <c r="D33" s="40" t="s">
        <v>871</v>
      </c>
      <c r="E33" s="41"/>
      <c r="F33" s="16"/>
      <c r="G33" s="41"/>
      <c r="H33" s="16"/>
      <c r="I33" s="41"/>
      <c r="J33" s="16"/>
      <c r="K33" s="41"/>
      <c r="L33" s="16"/>
      <c r="M33" s="41"/>
      <c r="N33" s="16"/>
      <c r="O33" s="41"/>
      <c r="P33" s="41"/>
      <c r="Q33" s="41"/>
      <c r="R33" s="41"/>
      <c r="S33" s="41"/>
      <c r="T33" s="41"/>
      <c r="U33" s="41"/>
      <c r="V33" s="41"/>
      <c r="W33" s="16" t="s">
        <v>1447</v>
      </c>
      <c r="X33" s="16" t="s">
        <v>52</v>
      </c>
      <c r="Y33" s="2" t="s">
        <v>52</v>
      </c>
      <c r="Z33" s="2" t="s">
        <v>52</v>
      </c>
      <c r="AA33" s="42"/>
      <c r="AB33" s="2" t="s">
        <v>52</v>
      </c>
    </row>
    <row r="34" spans="1:28" ht="30" customHeight="1" x14ac:dyDescent="0.3">
      <c r="A34" s="16" t="s">
        <v>1427</v>
      </c>
      <c r="B34" s="16" t="s">
        <v>1420</v>
      </c>
      <c r="C34" s="16" t="s">
        <v>1425</v>
      </c>
      <c r="D34" s="40" t="s">
        <v>748</v>
      </c>
      <c r="E34" s="41"/>
      <c r="F34" s="16"/>
      <c r="G34" s="41"/>
      <c r="H34" s="16"/>
      <c r="I34" s="41"/>
      <c r="J34" s="16"/>
      <c r="K34" s="41"/>
      <c r="L34" s="16"/>
      <c r="M34" s="41"/>
      <c r="N34" s="16"/>
      <c r="O34" s="41"/>
      <c r="P34" s="41"/>
      <c r="Q34" s="41"/>
      <c r="R34" s="41"/>
      <c r="S34" s="41"/>
      <c r="T34" s="41"/>
      <c r="U34" s="41"/>
      <c r="V34" s="41"/>
      <c r="W34" s="16" t="s">
        <v>1426</v>
      </c>
      <c r="X34" s="16" t="s">
        <v>52</v>
      </c>
      <c r="Y34" s="2" t="s">
        <v>52</v>
      </c>
      <c r="Z34" s="2" t="s">
        <v>52</v>
      </c>
      <c r="AA34" s="42"/>
      <c r="AB34" s="2" t="s">
        <v>52</v>
      </c>
    </row>
    <row r="35" spans="1:28" ht="30" customHeight="1" x14ac:dyDescent="0.3">
      <c r="A35" s="16" t="s">
        <v>1431</v>
      </c>
      <c r="B35" s="16" t="s">
        <v>1420</v>
      </c>
      <c r="C35" s="16" t="s">
        <v>1429</v>
      </c>
      <c r="D35" s="40" t="s">
        <v>748</v>
      </c>
      <c r="E35" s="41"/>
      <c r="F35" s="16"/>
      <c r="G35" s="41"/>
      <c r="H35" s="16"/>
      <c r="I35" s="41"/>
      <c r="J35" s="16"/>
      <c r="K35" s="41"/>
      <c r="L35" s="16"/>
      <c r="M35" s="41"/>
      <c r="N35" s="16"/>
      <c r="O35" s="41"/>
      <c r="P35" s="41"/>
      <c r="Q35" s="41"/>
      <c r="R35" s="41"/>
      <c r="S35" s="41"/>
      <c r="T35" s="41"/>
      <c r="U35" s="41"/>
      <c r="V35" s="41"/>
      <c r="W35" s="16" t="s">
        <v>1430</v>
      </c>
      <c r="X35" s="16" t="s">
        <v>52</v>
      </c>
      <c r="Y35" s="2" t="s">
        <v>52</v>
      </c>
      <c r="Z35" s="2" t="s">
        <v>52</v>
      </c>
      <c r="AA35" s="42"/>
      <c r="AB35" s="2" t="s">
        <v>52</v>
      </c>
    </row>
    <row r="36" spans="1:28" ht="30" customHeight="1" x14ac:dyDescent="0.3">
      <c r="A36" s="16" t="s">
        <v>1423</v>
      </c>
      <c r="B36" s="16" t="s">
        <v>1420</v>
      </c>
      <c r="C36" s="16" t="s">
        <v>1421</v>
      </c>
      <c r="D36" s="40" t="s">
        <v>748</v>
      </c>
      <c r="E36" s="41"/>
      <c r="F36" s="16"/>
      <c r="G36" s="41"/>
      <c r="H36" s="16"/>
      <c r="I36" s="41"/>
      <c r="J36" s="16"/>
      <c r="K36" s="41"/>
      <c r="L36" s="16"/>
      <c r="M36" s="41"/>
      <c r="N36" s="16"/>
      <c r="O36" s="41"/>
      <c r="P36" s="41"/>
      <c r="Q36" s="41"/>
      <c r="R36" s="41"/>
      <c r="S36" s="41"/>
      <c r="T36" s="41"/>
      <c r="U36" s="41"/>
      <c r="V36" s="41"/>
      <c r="W36" s="16" t="s">
        <v>1422</v>
      </c>
      <c r="X36" s="16" t="s">
        <v>52</v>
      </c>
      <c r="Y36" s="2" t="s">
        <v>52</v>
      </c>
      <c r="Z36" s="2" t="s">
        <v>52</v>
      </c>
      <c r="AA36" s="42"/>
      <c r="AB36" s="2" t="s">
        <v>52</v>
      </c>
    </row>
    <row r="37" spans="1:28" ht="30" customHeight="1" x14ac:dyDescent="0.3">
      <c r="A37" s="16" t="s">
        <v>2345</v>
      </c>
      <c r="B37" s="16" t="s">
        <v>2342</v>
      </c>
      <c r="C37" s="16" t="s">
        <v>2343</v>
      </c>
      <c r="D37" s="40" t="s">
        <v>82</v>
      </c>
      <c r="E37" s="41"/>
      <c r="F37" s="16"/>
      <c r="G37" s="41"/>
      <c r="H37" s="16"/>
      <c r="I37" s="41"/>
      <c r="J37" s="16"/>
      <c r="K37" s="41"/>
      <c r="L37" s="16"/>
      <c r="M37" s="41"/>
      <c r="N37" s="16"/>
      <c r="O37" s="41"/>
      <c r="P37" s="41"/>
      <c r="Q37" s="41"/>
      <c r="R37" s="41"/>
      <c r="S37" s="41"/>
      <c r="T37" s="41"/>
      <c r="U37" s="41"/>
      <c r="V37" s="41"/>
      <c r="W37" s="16" t="s">
        <v>2344</v>
      </c>
      <c r="X37" s="16" t="s">
        <v>52</v>
      </c>
      <c r="Y37" s="2" t="s">
        <v>52</v>
      </c>
      <c r="Z37" s="2" t="s">
        <v>52</v>
      </c>
      <c r="AA37" s="42"/>
      <c r="AB37" s="2" t="s">
        <v>52</v>
      </c>
    </row>
    <row r="38" spans="1:28" ht="30" customHeight="1" x14ac:dyDescent="0.3">
      <c r="A38" s="16" t="s">
        <v>873</v>
      </c>
      <c r="B38" s="16" t="s">
        <v>869</v>
      </c>
      <c r="C38" s="16" t="s">
        <v>870</v>
      </c>
      <c r="D38" s="40" t="s">
        <v>871</v>
      </c>
      <c r="E38" s="41"/>
      <c r="F38" s="16"/>
      <c r="G38" s="41"/>
      <c r="H38" s="16"/>
      <c r="I38" s="41"/>
      <c r="J38" s="16"/>
      <c r="K38" s="41"/>
      <c r="L38" s="16"/>
      <c r="M38" s="41"/>
      <c r="N38" s="16"/>
      <c r="O38" s="41"/>
      <c r="P38" s="41"/>
      <c r="Q38" s="41"/>
      <c r="R38" s="41"/>
      <c r="S38" s="41"/>
      <c r="T38" s="41"/>
      <c r="U38" s="41"/>
      <c r="V38" s="41"/>
      <c r="W38" s="16" t="s">
        <v>872</v>
      </c>
      <c r="X38" s="16" t="s">
        <v>52</v>
      </c>
      <c r="Y38" s="2" t="s">
        <v>52</v>
      </c>
      <c r="Z38" s="2" t="s">
        <v>52</v>
      </c>
      <c r="AA38" s="42"/>
      <c r="AB38" s="2" t="s">
        <v>52</v>
      </c>
    </row>
    <row r="39" spans="1:28" ht="30" customHeight="1" x14ac:dyDescent="0.3">
      <c r="A39" s="16" t="s">
        <v>979</v>
      </c>
      <c r="B39" s="16" t="s">
        <v>976</v>
      </c>
      <c r="C39" s="16" t="s">
        <v>977</v>
      </c>
      <c r="D39" s="40" t="s">
        <v>871</v>
      </c>
      <c r="E39" s="41"/>
      <c r="F39" s="16"/>
      <c r="G39" s="41"/>
      <c r="H39" s="16"/>
      <c r="I39" s="41"/>
      <c r="J39" s="16"/>
      <c r="K39" s="41"/>
      <c r="L39" s="16"/>
      <c r="M39" s="41"/>
      <c r="N39" s="16"/>
      <c r="O39" s="41"/>
      <c r="P39" s="41"/>
      <c r="Q39" s="41"/>
      <c r="R39" s="41"/>
      <c r="S39" s="41"/>
      <c r="T39" s="41"/>
      <c r="U39" s="41"/>
      <c r="V39" s="41"/>
      <c r="W39" s="16" t="s">
        <v>978</v>
      </c>
      <c r="X39" s="16" t="s">
        <v>52</v>
      </c>
      <c r="Y39" s="2" t="s">
        <v>52</v>
      </c>
      <c r="Z39" s="2" t="s">
        <v>52</v>
      </c>
      <c r="AA39" s="42"/>
      <c r="AB39" s="2" t="s">
        <v>52</v>
      </c>
    </row>
    <row r="40" spans="1:28" ht="30" customHeight="1" x14ac:dyDescent="0.3">
      <c r="A40" s="16" t="s">
        <v>2368</v>
      </c>
      <c r="B40" s="16" t="s">
        <v>1361</v>
      </c>
      <c r="C40" s="16" t="s">
        <v>2366</v>
      </c>
      <c r="D40" s="40" t="s">
        <v>748</v>
      </c>
      <c r="E40" s="41"/>
      <c r="F40" s="16"/>
      <c r="G40" s="41"/>
      <c r="H40" s="16"/>
      <c r="I40" s="41"/>
      <c r="J40" s="16"/>
      <c r="K40" s="41"/>
      <c r="L40" s="16"/>
      <c r="M40" s="41"/>
      <c r="N40" s="16"/>
      <c r="O40" s="41"/>
      <c r="P40" s="41"/>
      <c r="Q40" s="41"/>
      <c r="R40" s="41"/>
      <c r="S40" s="41"/>
      <c r="T40" s="41"/>
      <c r="U40" s="41"/>
      <c r="V40" s="41"/>
      <c r="W40" s="16" t="s">
        <v>2367</v>
      </c>
      <c r="X40" s="16" t="s">
        <v>52</v>
      </c>
      <c r="Y40" s="2" t="s">
        <v>52</v>
      </c>
      <c r="Z40" s="2" t="s">
        <v>52</v>
      </c>
      <c r="AA40" s="42"/>
      <c r="AB40" s="2" t="s">
        <v>52</v>
      </c>
    </row>
    <row r="41" spans="1:28" ht="30" customHeight="1" x14ac:dyDescent="0.3">
      <c r="A41" s="16" t="s">
        <v>2615</v>
      </c>
      <c r="B41" s="16" t="s">
        <v>1361</v>
      </c>
      <c r="C41" s="16" t="s">
        <v>2613</v>
      </c>
      <c r="D41" s="40" t="s">
        <v>748</v>
      </c>
      <c r="E41" s="41"/>
      <c r="F41" s="16"/>
      <c r="G41" s="41"/>
      <c r="H41" s="16"/>
      <c r="I41" s="41"/>
      <c r="J41" s="16"/>
      <c r="K41" s="41"/>
      <c r="L41" s="16"/>
      <c r="M41" s="41"/>
      <c r="N41" s="16"/>
      <c r="O41" s="41"/>
      <c r="P41" s="41"/>
      <c r="Q41" s="41"/>
      <c r="R41" s="41"/>
      <c r="S41" s="41"/>
      <c r="T41" s="41"/>
      <c r="U41" s="41"/>
      <c r="V41" s="41"/>
      <c r="W41" s="16" t="s">
        <v>2614</v>
      </c>
      <c r="X41" s="16" t="s">
        <v>52</v>
      </c>
      <c r="Y41" s="2" t="s">
        <v>52</v>
      </c>
      <c r="Z41" s="2" t="s">
        <v>52</v>
      </c>
      <c r="AA41" s="42"/>
      <c r="AB41" s="2" t="s">
        <v>52</v>
      </c>
    </row>
    <row r="42" spans="1:28" ht="30" customHeight="1" x14ac:dyDescent="0.3">
      <c r="A42" s="16" t="s">
        <v>1364</v>
      </c>
      <c r="B42" s="16" t="s">
        <v>1361</v>
      </c>
      <c r="C42" s="16" t="s">
        <v>1362</v>
      </c>
      <c r="D42" s="40" t="s">
        <v>748</v>
      </c>
      <c r="E42" s="41"/>
      <c r="F42" s="16"/>
      <c r="G42" s="41"/>
      <c r="H42" s="16"/>
      <c r="I42" s="41"/>
      <c r="J42" s="16"/>
      <c r="K42" s="41"/>
      <c r="L42" s="16"/>
      <c r="M42" s="41"/>
      <c r="N42" s="16"/>
      <c r="O42" s="41"/>
      <c r="P42" s="41"/>
      <c r="Q42" s="41"/>
      <c r="R42" s="41"/>
      <c r="S42" s="41"/>
      <c r="T42" s="41"/>
      <c r="U42" s="41"/>
      <c r="V42" s="41"/>
      <c r="W42" s="16" t="s">
        <v>1363</v>
      </c>
      <c r="X42" s="16" t="s">
        <v>52</v>
      </c>
      <c r="Y42" s="2" t="s">
        <v>52</v>
      </c>
      <c r="Z42" s="2" t="s">
        <v>52</v>
      </c>
      <c r="AA42" s="42"/>
      <c r="AB42" s="2" t="s">
        <v>52</v>
      </c>
    </row>
    <row r="43" spans="1:28" ht="30" customHeight="1" x14ac:dyDescent="0.3">
      <c r="A43" s="16" t="s">
        <v>1717</v>
      </c>
      <c r="B43" s="16" t="s">
        <v>1361</v>
      </c>
      <c r="C43" s="16" t="s">
        <v>1715</v>
      </c>
      <c r="D43" s="40" t="s">
        <v>748</v>
      </c>
      <c r="E43" s="41"/>
      <c r="F43" s="16"/>
      <c r="G43" s="41"/>
      <c r="H43" s="16"/>
      <c r="I43" s="41"/>
      <c r="J43" s="16"/>
      <c r="K43" s="41"/>
      <c r="L43" s="16"/>
      <c r="M43" s="41"/>
      <c r="N43" s="16"/>
      <c r="O43" s="41"/>
      <c r="P43" s="41"/>
      <c r="Q43" s="41"/>
      <c r="R43" s="41"/>
      <c r="S43" s="41"/>
      <c r="T43" s="41"/>
      <c r="U43" s="41"/>
      <c r="V43" s="41"/>
      <c r="W43" s="16" t="s">
        <v>1716</v>
      </c>
      <c r="X43" s="16" t="s">
        <v>52</v>
      </c>
      <c r="Y43" s="2" t="s">
        <v>52</v>
      </c>
      <c r="Z43" s="2" t="s">
        <v>52</v>
      </c>
      <c r="AA43" s="42"/>
      <c r="AB43" s="2" t="s">
        <v>52</v>
      </c>
    </row>
    <row r="44" spans="1:28" ht="30" customHeight="1" x14ac:dyDescent="0.3">
      <c r="A44" s="16" t="s">
        <v>131</v>
      </c>
      <c r="B44" s="16" t="s">
        <v>127</v>
      </c>
      <c r="C44" s="16" t="s">
        <v>128</v>
      </c>
      <c r="D44" s="40" t="s">
        <v>129</v>
      </c>
      <c r="E44" s="41"/>
      <c r="F44" s="16"/>
      <c r="G44" s="41"/>
      <c r="H44" s="16"/>
      <c r="I44" s="41"/>
      <c r="J44" s="16"/>
      <c r="K44" s="41"/>
      <c r="L44" s="16"/>
      <c r="M44" s="41"/>
      <c r="N44" s="16"/>
      <c r="O44" s="41"/>
      <c r="P44" s="41"/>
      <c r="Q44" s="41"/>
      <c r="R44" s="41"/>
      <c r="S44" s="41"/>
      <c r="T44" s="41"/>
      <c r="U44" s="41"/>
      <c r="V44" s="41"/>
      <c r="W44" s="16" t="s">
        <v>130</v>
      </c>
      <c r="X44" s="16" t="s">
        <v>52</v>
      </c>
      <c r="Y44" s="2" t="s">
        <v>52</v>
      </c>
      <c r="Z44" s="2" t="s">
        <v>52</v>
      </c>
      <c r="AA44" s="42"/>
      <c r="AB44" s="2" t="s">
        <v>52</v>
      </c>
    </row>
    <row r="45" spans="1:28" ht="30" customHeight="1" x14ac:dyDescent="0.3">
      <c r="A45" s="16" t="s">
        <v>135</v>
      </c>
      <c r="B45" s="16" t="s">
        <v>127</v>
      </c>
      <c r="C45" s="16" t="s">
        <v>133</v>
      </c>
      <c r="D45" s="40" t="s">
        <v>129</v>
      </c>
      <c r="E45" s="41"/>
      <c r="F45" s="16"/>
      <c r="G45" s="41"/>
      <c r="H45" s="16"/>
      <c r="I45" s="41"/>
      <c r="J45" s="16"/>
      <c r="K45" s="41"/>
      <c r="L45" s="16"/>
      <c r="M45" s="41"/>
      <c r="N45" s="16"/>
      <c r="O45" s="41"/>
      <c r="P45" s="41"/>
      <c r="Q45" s="41"/>
      <c r="R45" s="41"/>
      <c r="S45" s="41"/>
      <c r="T45" s="41"/>
      <c r="U45" s="41"/>
      <c r="V45" s="41"/>
      <c r="W45" s="16" t="s">
        <v>134</v>
      </c>
      <c r="X45" s="16" t="s">
        <v>52</v>
      </c>
      <c r="Y45" s="2" t="s">
        <v>52</v>
      </c>
      <c r="Z45" s="2" t="s">
        <v>52</v>
      </c>
      <c r="AA45" s="42"/>
      <c r="AB45" s="2" t="s">
        <v>52</v>
      </c>
    </row>
    <row r="46" spans="1:28" ht="30" customHeight="1" x14ac:dyDescent="0.3">
      <c r="A46" s="16" t="s">
        <v>2582</v>
      </c>
      <c r="B46" s="16" t="s">
        <v>2361</v>
      </c>
      <c r="C46" s="16" t="s">
        <v>2580</v>
      </c>
      <c r="D46" s="40" t="s">
        <v>748</v>
      </c>
      <c r="E46" s="41"/>
      <c r="F46" s="16"/>
      <c r="G46" s="41"/>
      <c r="H46" s="16"/>
      <c r="I46" s="41"/>
      <c r="J46" s="16"/>
      <c r="K46" s="41"/>
      <c r="L46" s="16"/>
      <c r="M46" s="41"/>
      <c r="N46" s="16"/>
      <c r="O46" s="41"/>
      <c r="P46" s="41"/>
      <c r="Q46" s="41"/>
      <c r="R46" s="41"/>
      <c r="S46" s="41"/>
      <c r="T46" s="41"/>
      <c r="U46" s="41"/>
      <c r="V46" s="41"/>
      <c r="W46" s="16" t="s">
        <v>2581</v>
      </c>
      <c r="X46" s="16" t="s">
        <v>52</v>
      </c>
      <c r="Y46" s="2" t="s">
        <v>52</v>
      </c>
      <c r="Z46" s="2" t="s">
        <v>52</v>
      </c>
      <c r="AA46" s="42"/>
      <c r="AB46" s="2" t="s">
        <v>52</v>
      </c>
    </row>
    <row r="47" spans="1:28" ht="30" customHeight="1" x14ac:dyDescent="0.3">
      <c r="A47" s="16" t="s">
        <v>2364</v>
      </c>
      <c r="B47" s="16" t="s">
        <v>2361</v>
      </c>
      <c r="C47" s="16" t="s">
        <v>2362</v>
      </c>
      <c r="D47" s="40" t="s">
        <v>748</v>
      </c>
      <c r="E47" s="41"/>
      <c r="F47" s="16"/>
      <c r="G47" s="41"/>
      <c r="H47" s="16"/>
      <c r="I47" s="41"/>
      <c r="J47" s="16"/>
      <c r="K47" s="41"/>
      <c r="L47" s="16"/>
      <c r="M47" s="41"/>
      <c r="N47" s="16"/>
      <c r="O47" s="41"/>
      <c r="P47" s="41"/>
      <c r="Q47" s="41"/>
      <c r="R47" s="41"/>
      <c r="S47" s="41"/>
      <c r="T47" s="41"/>
      <c r="U47" s="41"/>
      <c r="V47" s="41"/>
      <c r="W47" s="16" t="s">
        <v>2363</v>
      </c>
      <c r="X47" s="16" t="s">
        <v>52</v>
      </c>
      <c r="Y47" s="2" t="s">
        <v>52</v>
      </c>
      <c r="Z47" s="2" t="s">
        <v>52</v>
      </c>
      <c r="AA47" s="42"/>
      <c r="AB47" s="2" t="s">
        <v>52</v>
      </c>
    </row>
    <row r="48" spans="1:28" ht="30" customHeight="1" x14ac:dyDescent="0.3">
      <c r="A48" s="16" t="s">
        <v>2600</v>
      </c>
      <c r="B48" s="16" t="s">
        <v>1653</v>
      </c>
      <c r="C48" s="16" t="s">
        <v>2598</v>
      </c>
      <c r="D48" s="40" t="s">
        <v>748</v>
      </c>
      <c r="E48" s="41"/>
      <c r="F48" s="16"/>
      <c r="G48" s="41"/>
      <c r="H48" s="16"/>
      <c r="I48" s="41"/>
      <c r="J48" s="16"/>
      <c r="K48" s="41"/>
      <c r="L48" s="16"/>
      <c r="M48" s="41"/>
      <c r="N48" s="16"/>
      <c r="O48" s="41"/>
      <c r="P48" s="41"/>
      <c r="Q48" s="41"/>
      <c r="R48" s="41"/>
      <c r="S48" s="41"/>
      <c r="T48" s="41"/>
      <c r="U48" s="41"/>
      <c r="V48" s="41"/>
      <c r="W48" s="16" t="s">
        <v>2599</v>
      </c>
      <c r="X48" s="16" t="s">
        <v>52</v>
      </c>
      <c r="Y48" s="2" t="s">
        <v>52</v>
      </c>
      <c r="Z48" s="2" t="s">
        <v>52</v>
      </c>
      <c r="AA48" s="42"/>
      <c r="AB48" s="2" t="s">
        <v>52</v>
      </c>
    </row>
    <row r="49" spans="1:28" ht="30" customHeight="1" x14ac:dyDescent="0.3">
      <c r="A49" s="16" t="s">
        <v>1656</v>
      </c>
      <c r="B49" s="16" t="s">
        <v>1653</v>
      </c>
      <c r="C49" s="16" t="s">
        <v>1654</v>
      </c>
      <c r="D49" s="40" t="s">
        <v>748</v>
      </c>
      <c r="E49" s="41"/>
      <c r="F49" s="16"/>
      <c r="G49" s="41"/>
      <c r="H49" s="16"/>
      <c r="I49" s="41"/>
      <c r="J49" s="16"/>
      <c r="K49" s="41"/>
      <c r="L49" s="16"/>
      <c r="M49" s="41"/>
      <c r="N49" s="16"/>
      <c r="O49" s="41"/>
      <c r="P49" s="41"/>
      <c r="Q49" s="41"/>
      <c r="R49" s="41"/>
      <c r="S49" s="41"/>
      <c r="T49" s="41"/>
      <c r="U49" s="41"/>
      <c r="V49" s="41"/>
      <c r="W49" s="16" t="s">
        <v>1655</v>
      </c>
      <c r="X49" s="16" t="s">
        <v>52</v>
      </c>
      <c r="Y49" s="2" t="s">
        <v>52</v>
      </c>
      <c r="Z49" s="2" t="s">
        <v>52</v>
      </c>
      <c r="AA49" s="42"/>
      <c r="AB49" s="2" t="s">
        <v>52</v>
      </c>
    </row>
    <row r="50" spans="1:28" ht="30" customHeight="1" x14ac:dyDescent="0.3">
      <c r="A50" s="16" t="s">
        <v>2591</v>
      </c>
      <c r="B50" s="16" t="s">
        <v>2361</v>
      </c>
      <c r="C50" s="16" t="s">
        <v>2589</v>
      </c>
      <c r="D50" s="40" t="s">
        <v>748</v>
      </c>
      <c r="E50" s="41"/>
      <c r="F50" s="16"/>
      <c r="G50" s="41"/>
      <c r="H50" s="16"/>
      <c r="I50" s="41"/>
      <c r="J50" s="16"/>
      <c r="K50" s="41"/>
      <c r="L50" s="16"/>
      <c r="M50" s="41"/>
      <c r="N50" s="16"/>
      <c r="O50" s="41"/>
      <c r="P50" s="41"/>
      <c r="Q50" s="41"/>
      <c r="R50" s="41"/>
      <c r="S50" s="41"/>
      <c r="T50" s="41"/>
      <c r="U50" s="41"/>
      <c r="V50" s="41"/>
      <c r="W50" s="16" t="s">
        <v>2590</v>
      </c>
      <c r="X50" s="16" t="s">
        <v>52</v>
      </c>
      <c r="Y50" s="2" t="s">
        <v>52</v>
      </c>
      <c r="Z50" s="2" t="s">
        <v>52</v>
      </c>
      <c r="AA50" s="42"/>
      <c r="AB50" s="2" t="s">
        <v>52</v>
      </c>
    </row>
    <row r="51" spans="1:28" ht="30" customHeight="1" x14ac:dyDescent="0.3">
      <c r="A51" s="16" t="s">
        <v>2573</v>
      </c>
      <c r="B51" s="16" t="s">
        <v>2361</v>
      </c>
      <c r="C51" s="16" t="s">
        <v>2571</v>
      </c>
      <c r="D51" s="40" t="s">
        <v>748</v>
      </c>
      <c r="E51" s="41"/>
      <c r="F51" s="16"/>
      <c r="G51" s="41"/>
      <c r="H51" s="16"/>
      <c r="I51" s="41"/>
      <c r="J51" s="16"/>
      <c r="K51" s="41"/>
      <c r="L51" s="16"/>
      <c r="M51" s="41"/>
      <c r="N51" s="16"/>
      <c r="O51" s="41"/>
      <c r="P51" s="41"/>
      <c r="Q51" s="41"/>
      <c r="R51" s="41"/>
      <c r="S51" s="41"/>
      <c r="T51" s="41"/>
      <c r="U51" s="41"/>
      <c r="V51" s="41"/>
      <c r="W51" s="16" t="s">
        <v>2572</v>
      </c>
      <c r="X51" s="16" t="s">
        <v>52</v>
      </c>
      <c r="Y51" s="2" t="s">
        <v>52</v>
      </c>
      <c r="Z51" s="2" t="s">
        <v>52</v>
      </c>
      <c r="AA51" s="42"/>
      <c r="AB51" s="2" t="s">
        <v>52</v>
      </c>
    </row>
    <row r="52" spans="1:28" ht="30" customHeight="1" x14ac:dyDescent="0.3">
      <c r="A52" s="16" t="s">
        <v>2653</v>
      </c>
      <c r="B52" s="16" t="s">
        <v>2650</v>
      </c>
      <c r="C52" s="16" t="s">
        <v>2651</v>
      </c>
      <c r="D52" s="40" t="s">
        <v>748</v>
      </c>
      <c r="E52" s="41"/>
      <c r="F52" s="16"/>
      <c r="G52" s="41"/>
      <c r="H52" s="16"/>
      <c r="I52" s="41"/>
      <c r="J52" s="16"/>
      <c r="K52" s="41"/>
      <c r="L52" s="16"/>
      <c r="M52" s="41"/>
      <c r="N52" s="16"/>
      <c r="O52" s="41"/>
      <c r="P52" s="41"/>
      <c r="Q52" s="41"/>
      <c r="R52" s="41"/>
      <c r="S52" s="41"/>
      <c r="T52" s="41"/>
      <c r="U52" s="41"/>
      <c r="V52" s="41"/>
      <c r="W52" s="16" t="s">
        <v>2652</v>
      </c>
      <c r="X52" s="16" t="s">
        <v>52</v>
      </c>
      <c r="Y52" s="2" t="s">
        <v>52</v>
      </c>
      <c r="Z52" s="2" t="s">
        <v>52</v>
      </c>
      <c r="AA52" s="42"/>
      <c r="AB52" s="2" t="s">
        <v>52</v>
      </c>
    </row>
    <row r="53" spans="1:28" ht="30" customHeight="1" x14ac:dyDescent="0.3">
      <c r="A53" s="16" t="s">
        <v>1639</v>
      </c>
      <c r="B53" s="16" t="s">
        <v>1636</v>
      </c>
      <c r="C53" s="16" t="s">
        <v>1637</v>
      </c>
      <c r="D53" s="40" t="s">
        <v>748</v>
      </c>
      <c r="E53" s="41"/>
      <c r="F53" s="16"/>
      <c r="G53" s="41"/>
      <c r="H53" s="16"/>
      <c r="I53" s="41"/>
      <c r="J53" s="16"/>
      <c r="K53" s="41"/>
      <c r="L53" s="16"/>
      <c r="M53" s="41"/>
      <c r="N53" s="16"/>
      <c r="O53" s="41"/>
      <c r="P53" s="41"/>
      <c r="Q53" s="41"/>
      <c r="R53" s="41"/>
      <c r="S53" s="41"/>
      <c r="T53" s="41"/>
      <c r="U53" s="41"/>
      <c r="V53" s="41"/>
      <c r="W53" s="16" t="s">
        <v>1638</v>
      </c>
      <c r="X53" s="16" t="s">
        <v>52</v>
      </c>
      <c r="Y53" s="2" t="s">
        <v>52</v>
      </c>
      <c r="Z53" s="2" t="s">
        <v>52</v>
      </c>
      <c r="AA53" s="42"/>
      <c r="AB53" s="2" t="s">
        <v>52</v>
      </c>
    </row>
    <row r="54" spans="1:28" ht="30" customHeight="1" x14ac:dyDescent="0.3">
      <c r="A54" s="16" t="s">
        <v>1849</v>
      </c>
      <c r="B54" s="16" t="s">
        <v>1846</v>
      </c>
      <c r="C54" s="16" t="s">
        <v>1847</v>
      </c>
      <c r="D54" s="40" t="s">
        <v>60</v>
      </c>
      <c r="E54" s="41"/>
      <c r="F54" s="16"/>
      <c r="G54" s="41"/>
      <c r="H54" s="16"/>
      <c r="I54" s="41"/>
      <c r="J54" s="16"/>
      <c r="K54" s="41"/>
      <c r="L54" s="16"/>
      <c r="M54" s="41"/>
      <c r="N54" s="16"/>
      <c r="O54" s="41"/>
      <c r="P54" s="41"/>
      <c r="Q54" s="41"/>
      <c r="R54" s="41"/>
      <c r="S54" s="41"/>
      <c r="T54" s="41"/>
      <c r="U54" s="41"/>
      <c r="V54" s="41"/>
      <c r="W54" s="16" t="s">
        <v>1848</v>
      </c>
      <c r="X54" s="16" t="s">
        <v>52</v>
      </c>
      <c r="Y54" s="2" t="s">
        <v>52</v>
      </c>
      <c r="Z54" s="2" t="s">
        <v>52</v>
      </c>
      <c r="AA54" s="42"/>
      <c r="AB54" s="2" t="s">
        <v>52</v>
      </c>
    </row>
    <row r="55" spans="1:28" ht="30" customHeight="1" x14ac:dyDescent="0.3">
      <c r="A55" s="16" t="s">
        <v>1513</v>
      </c>
      <c r="B55" s="16" t="s">
        <v>1509</v>
      </c>
      <c r="C55" s="16" t="s">
        <v>1510</v>
      </c>
      <c r="D55" s="40" t="s">
        <v>1511</v>
      </c>
      <c r="E55" s="41"/>
      <c r="F55" s="16"/>
      <c r="G55" s="41"/>
      <c r="H55" s="16"/>
      <c r="I55" s="41"/>
      <c r="J55" s="16"/>
      <c r="K55" s="41"/>
      <c r="L55" s="16"/>
      <c r="M55" s="41"/>
      <c r="N55" s="16"/>
      <c r="O55" s="41"/>
      <c r="P55" s="41"/>
      <c r="Q55" s="41"/>
      <c r="R55" s="41"/>
      <c r="S55" s="41"/>
      <c r="T55" s="41"/>
      <c r="U55" s="41"/>
      <c r="V55" s="41"/>
      <c r="W55" s="16" t="s">
        <v>1512</v>
      </c>
      <c r="X55" s="16" t="s">
        <v>52</v>
      </c>
      <c r="Y55" s="2" t="s">
        <v>52</v>
      </c>
      <c r="Z55" s="2" t="s">
        <v>52</v>
      </c>
      <c r="AA55" s="42"/>
      <c r="AB55" s="2" t="s">
        <v>52</v>
      </c>
    </row>
    <row r="56" spans="1:28" ht="30" customHeight="1" x14ac:dyDescent="0.3">
      <c r="A56" s="16" t="s">
        <v>742</v>
      </c>
      <c r="B56" s="16" t="s">
        <v>739</v>
      </c>
      <c r="C56" s="16" t="s">
        <v>740</v>
      </c>
      <c r="D56" s="40" t="s">
        <v>97</v>
      </c>
      <c r="E56" s="41"/>
      <c r="F56" s="16"/>
      <c r="G56" s="41"/>
      <c r="H56" s="16"/>
      <c r="I56" s="41"/>
      <c r="J56" s="16"/>
      <c r="K56" s="41"/>
      <c r="L56" s="16"/>
      <c r="M56" s="41"/>
      <c r="N56" s="16"/>
      <c r="O56" s="41"/>
      <c r="P56" s="41"/>
      <c r="Q56" s="41"/>
      <c r="R56" s="41"/>
      <c r="S56" s="41"/>
      <c r="T56" s="41"/>
      <c r="U56" s="41"/>
      <c r="V56" s="41"/>
      <c r="W56" s="16" t="s">
        <v>741</v>
      </c>
      <c r="X56" s="16" t="s">
        <v>52</v>
      </c>
      <c r="Y56" s="2" t="s">
        <v>52</v>
      </c>
      <c r="Z56" s="2" t="s">
        <v>52</v>
      </c>
      <c r="AA56" s="42"/>
      <c r="AB56" s="2" t="s">
        <v>52</v>
      </c>
    </row>
    <row r="57" spans="1:28" ht="30" customHeight="1" x14ac:dyDescent="0.3">
      <c r="A57" s="16" t="s">
        <v>121</v>
      </c>
      <c r="B57" s="16" t="s">
        <v>118</v>
      </c>
      <c r="C57" s="16" t="s">
        <v>119</v>
      </c>
      <c r="D57" s="40" t="s">
        <v>97</v>
      </c>
      <c r="E57" s="41"/>
      <c r="F57" s="16"/>
      <c r="G57" s="41"/>
      <c r="H57" s="16"/>
      <c r="I57" s="41"/>
      <c r="J57" s="16"/>
      <c r="K57" s="41"/>
      <c r="L57" s="16"/>
      <c r="M57" s="41"/>
      <c r="N57" s="16"/>
      <c r="O57" s="41"/>
      <c r="P57" s="41"/>
      <c r="Q57" s="41"/>
      <c r="R57" s="41"/>
      <c r="S57" s="41"/>
      <c r="T57" s="41"/>
      <c r="U57" s="41"/>
      <c r="V57" s="41"/>
      <c r="W57" s="16" t="s">
        <v>120</v>
      </c>
      <c r="X57" s="16" t="s">
        <v>52</v>
      </c>
      <c r="Y57" s="2" t="s">
        <v>52</v>
      </c>
      <c r="Z57" s="2" t="s">
        <v>52</v>
      </c>
      <c r="AA57" s="42"/>
      <c r="AB57" s="2" t="s">
        <v>52</v>
      </c>
    </row>
    <row r="58" spans="1:28" ht="30" customHeight="1" x14ac:dyDescent="0.3">
      <c r="A58" s="16" t="s">
        <v>125</v>
      </c>
      <c r="B58" s="16" t="s">
        <v>118</v>
      </c>
      <c r="C58" s="16" t="s">
        <v>123</v>
      </c>
      <c r="D58" s="40" t="s">
        <v>97</v>
      </c>
      <c r="E58" s="41"/>
      <c r="F58" s="16"/>
      <c r="G58" s="41"/>
      <c r="H58" s="16"/>
      <c r="I58" s="41"/>
      <c r="J58" s="16"/>
      <c r="K58" s="41"/>
      <c r="L58" s="16"/>
      <c r="M58" s="41"/>
      <c r="N58" s="16"/>
      <c r="O58" s="41"/>
      <c r="P58" s="41"/>
      <c r="Q58" s="41"/>
      <c r="R58" s="41"/>
      <c r="S58" s="41"/>
      <c r="T58" s="41"/>
      <c r="U58" s="41"/>
      <c r="V58" s="41"/>
      <c r="W58" s="16" t="s">
        <v>124</v>
      </c>
      <c r="X58" s="16" t="s">
        <v>52</v>
      </c>
      <c r="Y58" s="2" t="s">
        <v>52</v>
      </c>
      <c r="Z58" s="2" t="s">
        <v>52</v>
      </c>
      <c r="AA58" s="42"/>
      <c r="AB58" s="2" t="s">
        <v>52</v>
      </c>
    </row>
    <row r="59" spans="1:28" ht="30" customHeight="1" x14ac:dyDescent="0.3">
      <c r="A59" s="16" t="s">
        <v>1188</v>
      </c>
      <c r="B59" s="16" t="s">
        <v>724</v>
      </c>
      <c r="C59" s="16" t="s">
        <v>1186</v>
      </c>
      <c r="D59" s="40" t="s">
        <v>748</v>
      </c>
      <c r="E59" s="41"/>
      <c r="F59" s="16"/>
      <c r="G59" s="41"/>
      <c r="H59" s="16"/>
      <c r="I59" s="41"/>
      <c r="J59" s="16"/>
      <c r="K59" s="41"/>
      <c r="L59" s="16"/>
      <c r="M59" s="41"/>
      <c r="N59" s="16"/>
      <c r="O59" s="41"/>
      <c r="P59" s="41"/>
      <c r="Q59" s="41"/>
      <c r="R59" s="41"/>
      <c r="S59" s="41"/>
      <c r="T59" s="41"/>
      <c r="U59" s="41"/>
      <c r="V59" s="41"/>
      <c r="W59" s="16" t="s">
        <v>1187</v>
      </c>
      <c r="X59" s="16" t="s">
        <v>2790</v>
      </c>
      <c r="Y59" s="2" t="s">
        <v>52</v>
      </c>
      <c r="Z59" s="2" t="s">
        <v>52</v>
      </c>
      <c r="AA59" s="42"/>
      <c r="AB59" s="2" t="s">
        <v>52</v>
      </c>
    </row>
    <row r="60" spans="1:28" ht="30" customHeight="1" x14ac:dyDescent="0.3">
      <c r="A60" s="16" t="s">
        <v>728</v>
      </c>
      <c r="B60" s="16" t="s">
        <v>724</v>
      </c>
      <c r="C60" s="16" t="s">
        <v>725</v>
      </c>
      <c r="D60" s="40" t="s">
        <v>726</v>
      </c>
      <c r="E60" s="41"/>
      <c r="F60" s="16"/>
      <c r="G60" s="41"/>
      <c r="H60" s="16"/>
      <c r="I60" s="41"/>
      <c r="J60" s="16"/>
      <c r="K60" s="41"/>
      <c r="L60" s="16"/>
      <c r="M60" s="41"/>
      <c r="N60" s="16"/>
      <c r="O60" s="41"/>
      <c r="P60" s="41"/>
      <c r="Q60" s="41"/>
      <c r="R60" s="41"/>
      <c r="S60" s="41"/>
      <c r="T60" s="41"/>
      <c r="U60" s="41"/>
      <c r="V60" s="41"/>
      <c r="W60" s="16" t="s">
        <v>727</v>
      </c>
      <c r="X60" s="16" t="s">
        <v>52</v>
      </c>
      <c r="Y60" s="2" t="s">
        <v>52</v>
      </c>
      <c r="Z60" s="2" t="s">
        <v>52</v>
      </c>
      <c r="AA60" s="42"/>
      <c r="AB60" s="2" t="s">
        <v>52</v>
      </c>
    </row>
    <row r="61" spans="1:28" ht="30" customHeight="1" x14ac:dyDescent="0.3">
      <c r="A61" s="16" t="s">
        <v>1957</v>
      </c>
      <c r="B61" s="16" t="s">
        <v>1954</v>
      </c>
      <c r="C61" s="16" t="s">
        <v>1955</v>
      </c>
      <c r="D61" s="40" t="s">
        <v>748</v>
      </c>
      <c r="E61" s="41"/>
      <c r="F61" s="16"/>
      <c r="G61" s="41"/>
      <c r="H61" s="16"/>
      <c r="I61" s="41"/>
      <c r="J61" s="16"/>
      <c r="K61" s="41"/>
      <c r="L61" s="16"/>
      <c r="M61" s="41"/>
      <c r="N61" s="16"/>
      <c r="O61" s="41"/>
      <c r="P61" s="41"/>
      <c r="Q61" s="41"/>
      <c r="R61" s="41"/>
      <c r="S61" s="41"/>
      <c r="T61" s="41"/>
      <c r="U61" s="41"/>
      <c r="V61" s="41"/>
      <c r="W61" s="16" t="s">
        <v>1956</v>
      </c>
      <c r="X61" s="16" t="s">
        <v>52</v>
      </c>
      <c r="Y61" s="2" t="s">
        <v>52</v>
      </c>
      <c r="Z61" s="2" t="s">
        <v>52</v>
      </c>
      <c r="AA61" s="42"/>
      <c r="AB61" s="2" t="s">
        <v>52</v>
      </c>
    </row>
    <row r="62" spans="1:28" ht="30" customHeight="1" x14ac:dyDescent="0.3">
      <c r="A62" s="16" t="s">
        <v>1684</v>
      </c>
      <c r="B62" s="16" t="s">
        <v>1681</v>
      </c>
      <c r="C62" s="16" t="s">
        <v>1682</v>
      </c>
      <c r="D62" s="40" t="s">
        <v>363</v>
      </c>
      <c r="E62" s="41"/>
      <c r="F62" s="16"/>
      <c r="G62" s="41"/>
      <c r="H62" s="16"/>
      <c r="I62" s="41"/>
      <c r="J62" s="16"/>
      <c r="K62" s="41"/>
      <c r="L62" s="16"/>
      <c r="M62" s="41"/>
      <c r="N62" s="16"/>
      <c r="O62" s="41"/>
      <c r="P62" s="41"/>
      <c r="Q62" s="41"/>
      <c r="R62" s="41"/>
      <c r="S62" s="41"/>
      <c r="T62" s="41"/>
      <c r="U62" s="41"/>
      <c r="V62" s="41"/>
      <c r="W62" s="16" t="s">
        <v>1683</v>
      </c>
      <c r="X62" s="16" t="s">
        <v>52</v>
      </c>
      <c r="Y62" s="2" t="s">
        <v>52</v>
      </c>
      <c r="Z62" s="2" t="s">
        <v>52</v>
      </c>
      <c r="AA62" s="42"/>
      <c r="AB62" s="2" t="s">
        <v>52</v>
      </c>
    </row>
    <row r="63" spans="1:28" ht="30" customHeight="1" x14ac:dyDescent="0.3">
      <c r="A63" s="16" t="s">
        <v>1697</v>
      </c>
      <c r="B63" s="16" t="s">
        <v>1694</v>
      </c>
      <c r="C63" s="16" t="s">
        <v>1695</v>
      </c>
      <c r="D63" s="40" t="s">
        <v>363</v>
      </c>
      <c r="E63" s="41"/>
      <c r="F63" s="16"/>
      <c r="G63" s="41"/>
      <c r="H63" s="16"/>
      <c r="I63" s="41"/>
      <c r="J63" s="16"/>
      <c r="K63" s="41"/>
      <c r="L63" s="16"/>
      <c r="M63" s="41"/>
      <c r="N63" s="16"/>
      <c r="O63" s="41"/>
      <c r="P63" s="41"/>
      <c r="Q63" s="41"/>
      <c r="R63" s="41"/>
      <c r="S63" s="41"/>
      <c r="T63" s="41"/>
      <c r="U63" s="41"/>
      <c r="V63" s="41"/>
      <c r="W63" s="16" t="s">
        <v>1696</v>
      </c>
      <c r="X63" s="16" t="s">
        <v>52</v>
      </c>
      <c r="Y63" s="2" t="s">
        <v>52</v>
      </c>
      <c r="Z63" s="2" t="s">
        <v>52</v>
      </c>
      <c r="AA63" s="42"/>
      <c r="AB63" s="2" t="s">
        <v>52</v>
      </c>
    </row>
    <row r="64" spans="1:28" ht="30" customHeight="1" x14ac:dyDescent="0.3">
      <c r="A64" s="16" t="s">
        <v>1075</v>
      </c>
      <c r="B64" s="16" t="s">
        <v>1072</v>
      </c>
      <c r="C64" s="16" t="s">
        <v>1073</v>
      </c>
      <c r="D64" s="40" t="s">
        <v>1074</v>
      </c>
      <c r="E64" s="41"/>
      <c r="F64" s="16"/>
      <c r="G64" s="41"/>
      <c r="H64" s="16"/>
      <c r="I64" s="41"/>
      <c r="J64" s="16"/>
      <c r="K64" s="41"/>
      <c r="L64" s="16"/>
      <c r="M64" s="41"/>
      <c r="N64" s="16"/>
      <c r="O64" s="41"/>
      <c r="P64" s="41"/>
      <c r="Q64" s="41"/>
      <c r="R64" s="41"/>
      <c r="S64" s="41"/>
      <c r="T64" s="41"/>
      <c r="U64" s="41"/>
      <c r="V64" s="41"/>
      <c r="W64" s="16" t="s">
        <v>2792</v>
      </c>
      <c r="X64" s="16" t="s">
        <v>52</v>
      </c>
      <c r="Y64" s="2" t="s">
        <v>52</v>
      </c>
      <c r="Z64" s="2" t="s">
        <v>52</v>
      </c>
      <c r="AA64" s="42"/>
      <c r="AB64" s="2" t="s">
        <v>52</v>
      </c>
    </row>
    <row r="65" spans="1:28" ht="30" customHeight="1" x14ac:dyDescent="0.3">
      <c r="A65" s="16" t="s">
        <v>2000</v>
      </c>
      <c r="B65" s="16" t="s">
        <v>1997</v>
      </c>
      <c r="C65" s="16" t="s">
        <v>1998</v>
      </c>
      <c r="D65" s="40" t="s">
        <v>82</v>
      </c>
      <c r="E65" s="41"/>
      <c r="F65" s="16"/>
      <c r="G65" s="41"/>
      <c r="H65" s="16"/>
      <c r="I65" s="41"/>
      <c r="J65" s="16"/>
      <c r="K65" s="41"/>
      <c r="L65" s="16"/>
      <c r="M65" s="41"/>
      <c r="N65" s="16"/>
      <c r="O65" s="41"/>
      <c r="P65" s="41"/>
      <c r="Q65" s="41"/>
      <c r="R65" s="41"/>
      <c r="S65" s="41"/>
      <c r="T65" s="41"/>
      <c r="U65" s="41"/>
      <c r="V65" s="41"/>
      <c r="W65" s="16" t="s">
        <v>1999</v>
      </c>
      <c r="X65" s="16" t="s">
        <v>52</v>
      </c>
      <c r="Y65" s="2" t="s">
        <v>52</v>
      </c>
      <c r="Z65" s="2" t="s">
        <v>52</v>
      </c>
      <c r="AA65" s="42"/>
      <c r="AB65" s="2" t="s">
        <v>52</v>
      </c>
    </row>
    <row r="66" spans="1:28" ht="30" customHeight="1" x14ac:dyDescent="0.3">
      <c r="A66" s="16" t="s">
        <v>173</v>
      </c>
      <c r="B66" s="16" t="s">
        <v>170</v>
      </c>
      <c r="C66" s="16" t="s">
        <v>171</v>
      </c>
      <c r="D66" s="40" t="s">
        <v>82</v>
      </c>
      <c r="E66" s="41"/>
      <c r="F66" s="16"/>
      <c r="G66" s="41"/>
      <c r="H66" s="16"/>
      <c r="I66" s="41"/>
      <c r="J66" s="16"/>
      <c r="K66" s="41"/>
      <c r="L66" s="16"/>
      <c r="M66" s="41"/>
      <c r="N66" s="16"/>
      <c r="O66" s="41"/>
      <c r="P66" s="41"/>
      <c r="Q66" s="41"/>
      <c r="R66" s="41"/>
      <c r="S66" s="41"/>
      <c r="T66" s="41"/>
      <c r="U66" s="41"/>
      <c r="V66" s="41"/>
      <c r="W66" s="16" t="s">
        <v>172</v>
      </c>
      <c r="X66" s="16" t="s">
        <v>52</v>
      </c>
      <c r="Y66" s="2" t="s">
        <v>52</v>
      </c>
      <c r="Z66" s="2" t="s">
        <v>52</v>
      </c>
      <c r="AA66" s="42"/>
      <c r="AB66" s="2" t="s">
        <v>52</v>
      </c>
    </row>
    <row r="67" spans="1:28" ht="30" customHeight="1" x14ac:dyDescent="0.3">
      <c r="A67" s="16" t="s">
        <v>1900</v>
      </c>
      <c r="B67" s="16" t="s">
        <v>1898</v>
      </c>
      <c r="C67" s="16" t="s">
        <v>52</v>
      </c>
      <c r="D67" s="40" t="s">
        <v>97</v>
      </c>
      <c r="E67" s="41"/>
      <c r="F67" s="16"/>
      <c r="G67" s="41"/>
      <c r="H67" s="16"/>
      <c r="I67" s="41"/>
      <c r="J67" s="16"/>
      <c r="K67" s="41"/>
      <c r="L67" s="16"/>
      <c r="M67" s="41"/>
      <c r="N67" s="16"/>
      <c r="O67" s="41"/>
      <c r="P67" s="41"/>
      <c r="Q67" s="41"/>
      <c r="R67" s="41"/>
      <c r="S67" s="41"/>
      <c r="T67" s="41"/>
      <c r="U67" s="41"/>
      <c r="V67" s="41"/>
      <c r="W67" s="16" t="s">
        <v>1899</v>
      </c>
      <c r="X67" s="16" t="s">
        <v>52</v>
      </c>
      <c r="Y67" s="2" t="s">
        <v>52</v>
      </c>
      <c r="Z67" s="2" t="s">
        <v>52</v>
      </c>
      <c r="AA67" s="42"/>
      <c r="AB67" s="2" t="s">
        <v>52</v>
      </c>
    </row>
    <row r="68" spans="1:28" ht="30" customHeight="1" x14ac:dyDescent="0.3">
      <c r="A68" s="16" t="s">
        <v>1915</v>
      </c>
      <c r="B68" s="16" t="s">
        <v>1912</v>
      </c>
      <c r="C68" s="16" t="s">
        <v>1913</v>
      </c>
      <c r="D68" s="40" t="s">
        <v>82</v>
      </c>
      <c r="E68" s="41"/>
      <c r="F68" s="16"/>
      <c r="G68" s="41"/>
      <c r="H68" s="16"/>
      <c r="I68" s="41"/>
      <c r="J68" s="16"/>
      <c r="K68" s="41"/>
      <c r="L68" s="16"/>
      <c r="M68" s="41"/>
      <c r="N68" s="16"/>
      <c r="O68" s="41"/>
      <c r="P68" s="41"/>
      <c r="Q68" s="41"/>
      <c r="R68" s="41"/>
      <c r="S68" s="41"/>
      <c r="T68" s="41"/>
      <c r="U68" s="41"/>
      <c r="V68" s="41"/>
      <c r="W68" s="16" t="s">
        <v>1914</v>
      </c>
      <c r="X68" s="16" t="s">
        <v>52</v>
      </c>
      <c r="Y68" s="2" t="s">
        <v>52</v>
      </c>
      <c r="Z68" s="2" t="s">
        <v>52</v>
      </c>
      <c r="AA68" s="42"/>
      <c r="AB68" s="2" t="s">
        <v>52</v>
      </c>
    </row>
    <row r="69" spans="1:28" ht="30" customHeight="1" x14ac:dyDescent="0.3">
      <c r="A69" s="16" t="s">
        <v>2326</v>
      </c>
      <c r="B69" s="16" t="s">
        <v>2323</v>
      </c>
      <c r="C69" s="16" t="s">
        <v>2324</v>
      </c>
      <c r="D69" s="40" t="s">
        <v>82</v>
      </c>
      <c r="E69" s="41"/>
      <c r="F69" s="16"/>
      <c r="G69" s="41"/>
      <c r="H69" s="16"/>
      <c r="I69" s="41"/>
      <c r="J69" s="16"/>
      <c r="K69" s="41"/>
      <c r="L69" s="16"/>
      <c r="M69" s="41"/>
      <c r="N69" s="16"/>
      <c r="O69" s="41"/>
      <c r="P69" s="41"/>
      <c r="Q69" s="41"/>
      <c r="R69" s="41"/>
      <c r="S69" s="41"/>
      <c r="T69" s="41"/>
      <c r="U69" s="41"/>
      <c r="V69" s="41"/>
      <c r="W69" s="16" t="s">
        <v>2325</v>
      </c>
      <c r="X69" s="16" t="s">
        <v>52</v>
      </c>
      <c r="Y69" s="2" t="s">
        <v>52</v>
      </c>
      <c r="Z69" s="2" t="s">
        <v>52</v>
      </c>
      <c r="AA69" s="42"/>
      <c r="AB69" s="2" t="s">
        <v>52</v>
      </c>
    </row>
    <row r="70" spans="1:28" ht="30" customHeight="1" x14ac:dyDescent="0.3">
      <c r="A70" s="16" t="s">
        <v>2178</v>
      </c>
      <c r="B70" s="16" t="s">
        <v>2175</v>
      </c>
      <c r="C70" s="16" t="s">
        <v>2176</v>
      </c>
      <c r="D70" s="40" t="s">
        <v>82</v>
      </c>
      <c r="E70" s="41"/>
      <c r="F70" s="16"/>
      <c r="G70" s="41"/>
      <c r="H70" s="16"/>
      <c r="I70" s="41"/>
      <c r="J70" s="16"/>
      <c r="K70" s="41"/>
      <c r="L70" s="16"/>
      <c r="M70" s="41"/>
      <c r="N70" s="16"/>
      <c r="O70" s="41"/>
      <c r="P70" s="41"/>
      <c r="Q70" s="41"/>
      <c r="R70" s="41"/>
      <c r="S70" s="41"/>
      <c r="T70" s="41"/>
      <c r="U70" s="41"/>
      <c r="V70" s="41"/>
      <c r="W70" s="16" t="s">
        <v>2177</v>
      </c>
      <c r="X70" s="16" t="s">
        <v>52</v>
      </c>
      <c r="Y70" s="2" t="s">
        <v>52</v>
      </c>
      <c r="Z70" s="2" t="s">
        <v>52</v>
      </c>
      <c r="AA70" s="42"/>
      <c r="AB70" s="2" t="s">
        <v>52</v>
      </c>
    </row>
    <row r="71" spans="1:28" ht="30" customHeight="1" x14ac:dyDescent="0.3">
      <c r="A71" s="16" t="s">
        <v>1357</v>
      </c>
      <c r="B71" s="16" t="s">
        <v>1354</v>
      </c>
      <c r="C71" s="16" t="s">
        <v>1355</v>
      </c>
      <c r="D71" s="40" t="s">
        <v>60</v>
      </c>
      <c r="E71" s="41"/>
      <c r="F71" s="16"/>
      <c r="G71" s="41"/>
      <c r="H71" s="16"/>
      <c r="I71" s="41"/>
      <c r="J71" s="16"/>
      <c r="K71" s="41"/>
      <c r="L71" s="16"/>
      <c r="M71" s="41"/>
      <c r="N71" s="16"/>
      <c r="O71" s="41"/>
      <c r="P71" s="41"/>
      <c r="Q71" s="41"/>
      <c r="R71" s="41"/>
      <c r="S71" s="41"/>
      <c r="T71" s="41"/>
      <c r="U71" s="41"/>
      <c r="V71" s="41"/>
      <c r="W71" s="16" t="s">
        <v>1356</v>
      </c>
      <c r="X71" s="16" t="s">
        <v>52</v>
      </c>
      <c r="Y71" s="2" t="s">
        <v>52</v>
      </c>
      <c r="Z71" s="2" t="s">
        <v>52</v>
      </c>
      <c r="AA71" s="42"/>
      <c r="AB71" s="2" t="s">
        <v>52</v>
      </c>
    </row>
    <row r="72" spans="1:28" ht="30" customHeight="1" x14ac:dyDescent="0.3">
      <c r="A72" s="16" t="s">
        <v>415</v>
      </c>
      <c r="B72" s="16" t="s">
        <v>412</v>
      </c>
      <c r="C72" s="16" t="s">
        <v>413</v>
      </c>
      <c r="D72" s="40" t="s">
        <v>82</v>
      </c>
      <c r="E72" s="41"/>
      <c r="F72" s="16"/>
      <c r="G72" s="41"/>
      <c r="H72" s="16"/>
      <c r="I72" s="41"/>
      <c r="J72" s="16"/>
      <c r="K72" s="41"/>
      <c r="L72" s="16"/>
      <c r="M72" s="41"/>
      <c r="N72" s="16"/>
      <c r="O72" s="41"/>
      <c r="P72" s="41"/>
      <c r="Q72" s="41"/>
      <c r="R72" s="41"/>
      <c r="S72" s="41"/>
      <c r="T72" s="41"/>
      <c r="U72" s="41"/>
      <c r="V72" s="41"/>
      <c r="W72" s="16" t="s">
        <v>414</v>
      </c>
      <c r="X72" s="16" t="s">
        <v>2793</v>
      </c>
      <c r="Y72" s="2" t="s">
        <v>52</v>
      </c>
      <c r="Z72" s="2" t="s">
        <v>52</v>
      </c>
      <c r="AA72" s="42"/>
      <c r="AB72" s="2" t="s">
        <v>52</v>
      </c>
    </row>
    <row r="73" spans="1:28" ht="30" customHeight="1" x14ac:dyDescent="0.3">
      <c r="A73" s="16" t="s">
        <v>252</v>
      </c>
      <c r="B73" s="16" t="s">
        <v>249</v>
      </c>
      <c r="C73" s="16" t="s">
        <v>250</v>
      </c>
      <c r="D73" s="40" t="s">
        <v>82</v>
      </c>
      <c r="E73" s="41"/>
      <c r="F73" s="16"/>
      <c r="G73" s="41"/>
      <c r="H73" s="16"/>
      <c r="I73" s="41"/>
      <c r="J73" s="16"/>
      <c r="K73" s="41"/>
      <c r="L73" s="16"/>
      <c r="M73" s="41"/>
      <c r="N73" s="16"/>
      <c r="O73" s="41"/>
      <c r="P73" s="41"/>
      <c r="Q73" s="41"/>
      <c r="R73" s="41"/>
      <c r="S73" s="41"/>
      <c r="T73" s="41"/>
      <c r="U73" s="41"/>
      <c r="V73" s="41"/>
      <c r="W73" s="16" t="s">
        <v>251</v>
      </c>
      <c r="X73" s="16" t="s">
        <v>2793</v>
      </c>
      <c r="Y73" s="2" t="s">
        <v>52</v>
      </c>
      <c r="Z73" s="2" t="s">
        <v>52</v>
      </c>
      <c r="AA73" s="42"/>
      <c r="AB73" s="2" t="s">
        <v>52</v>
      </c>
    </row>
    <row r="74" spans="1:28" ht="30" customHeight="1" x14ac:dyDescent="0.3">
      <c r="A74" s="16" t="s">
        <v>2272</v>
      </c>
      <c r="B74" s="16" t="s">
        <v>2269</v>
      </c>
      <c r="C74" s="16" t="s">
        <v>2270</v>
      </c>
      <c r="D74" s="40" t="s">
        <v>82</v>
      </c>
      <c r="E74" s="41"/>
      <c r="F74" s="16"/>
      <c r="G74" s="41"/>
      <c r="H74" s="16"/>
      <c r="I74" s="41"/>
      <c r="J74" s="16"/>
      <c r="K74" s="41"/>
      <c r="L74" s="16"/>
      <c r="M74" s="41"/>
      <c r="N74" s="16"/>
      <c r="O74" s="41"/>
      <c r="P74" s="41"/>
      <c r="Q74" s="41"/>
      <c r="R74" s="41"/>
      <c r="S74" s="41"/>
      <c r="T74" s="41"/>
      <c r="U74" s="41"/>
      <c r="V74" s="41"/>
      <c r="W74" s="16" t="s">
        <v>2271</v>
      </c>
      <c r="X74" s="16" t="s">
        <v>2793</v>
      </c>
      <c r="Y74" s="2" t="s">
        <v>52</v>
      </c>
      <c r="Z74" s="2" t="s">
        <v>52</v>
      </c>
      <c r="AA74" s="42"/>
      <c r="AB74" s="2" t="s">
        <v>52</v>
      </c>
    </row>
    <row r="75" spans="1:28" ht="30" customHeight="1" x14ac:dyDescent="0.3">
      <c r="A75" s="16" t="s">
        <v>2218</v>
      </c>
      <c r="B75" s="16" t="s">
        <v>2182</v>
      </c>
      <c r="C75" s="16" t="s">
        <v>2216</v>
      </c>
      <c r="D75" s="40" t="s">
        <v>82</v>
      </c>
      <c r="E75" s="41"/>
      <c r="F75" s="16"/>
      <c r="G75" s="41"/>
      <c r="H75" s="16"/>
      <c r="I75" s="41"/>
      <c r="J75" s="16"/>
      <c r="K75" s="41"/>
      <c r="L75" s="16"/>
      <c r="M75" s="41"/>
      <c r="N75" s="16"/>
      <c r="O75" s="41"/>
      <c r="P75" s="41"/>
      <c r="Q75" s="41"/>
      <c r="R75" s="41"/>
      <c r="S75" s="41"/>
      <c r="T75" s="41"/>
      <c r="U75" s="41"/>
      <c r="V75" s="41"/>
      <c r="W75" s="16" t="s">
        <v>2217</v>
      </c>
      <c r="X75" s="16" t="s">
        <v>52</v>
      </c>
      <c r="Y75" s="2" t="s">
        <v>52</v>
      </c>
      <c r="Z75" s="2" t="s">
        <v>52</v>
      </c>
      <c r="AA75" s="42"/>
      <c r="AB75" s="2" t="s">
        <v>52</v>
      </c>
    </row>
    <row r="76" spans="1:28" ht="30" customHeight="1" x14ac:dyDescent="0.3">
      <c r="A76" s="16" t="s">
        <v>2185</v>
      </c>
      <c r="B76" s="16" t="s">
        <v>2182</v>
      </c>
      <c r="C76" s="16" t="s">
        <v>2183</v>
      </c>
      <c r="D76" s="40" t="s">
        <v>82</v>
      </c>
      <c r="E76" s="41"/>
      <c r="F76" s="16"/>
      <c r="G76" s="41"/>
      <c r="H76" s="16"/>
      <c r="I76" s="41"/>
      <c r="J76" s="16"/>
      <c r="K76" s="41"/>
      <c r="L76" s="16"/>
      <c r="M76" s="41"/>
      <c r="N76" s="16"/>
      <c r="O76" s="41"/>
      <c r="P76" s="41"/>
      <c r="Q76" s="41"/>
      <c r="R76" s="41"/>
      <c r="S76" s="41"/>
      <c r="T76" s="41"/>
      <c r="U76" s="41"/>
      <c r="V76" s="41"/>
      <c r="W76" s="16" t="s">
        <v>2184</v>
      </c>
      <c r="X76" s="16" t="s">
        <v>52</v>
      </c>
      <c r="Y76" s="2" t="s">
        <v>52</v>
      </c>
      <c r="Z76" s="2" t="s">
        <v>52</v>
      </c>
      <c r="AA76" s="42"/>
      <c r="AB76" s="2" t="s">
        <v>52</v>
      </c>
    </row>
    <row r="77" spans="1:28" ht="30" customHeight="1" x14ac:dyDescent="0.3">
      <c r="A77" s="16" t="s">
        <v>2196</v>
      </c>
      <c r="B77" s="16" t="s">
        <v>2193</v>
      </c>
      <c r="C77" s="16" t="s">
        <v>2194</v>
      </c>
      <c r="D77" s="40" t="s">
        <v>82</v>
      </c>
      <c r="E77" s="41"/>
      <c r="F77" s="16"/>
      <c r="G77" s="41"/>
      <c r="H77" s="16"/>
      <c r="I77" s="41"/>
      <c r="J77" s="16"/>
      <c r="K77" s="41"/>
      <c r="L77" s="16"/>
      <c r="M77" s="41"/>
      <c r="N77" s="16"/>
      <c r="O77" s="41"/>
      <c r="P77" s="41"/>
      <c r="Q77" s="41"/>
      <c r="R77" s="41"/>
      <c r="S77" s="41"/>
      <c r="T77" s="41"/>
      <c r="U77" s="41"/>
      <c r="V77" s="41"/>
      <c r="W77" s="16" t="s">
        <v>2195</v>
      </c>
      <c r="X77" s="16" t="s">
        <v>52</v>
      </c>
      <c r="Y77" s="2" t="s">
        <v>52</v>
      </c>
      <c r="Z77" s="2" t="s">
        <v>52</v>
      </c>
      <c r="AA77" s="42"/>
      <c r="AB77" s="2" t="s">
        <v>52</v>
      </c>
    </row>
    <row r="78" spans="1:28" ht="30" customHeight="1" x14ac:dyDescent="0.3">
      <c r="A78" s="16" t="s">
        <v>185</v>
      </c>
      <c r="B78" s="16" t="s">
        <v>182</v>
      </c>
      <c r="C78" s="16" t="s">
        <v>183</v>
      </c>
      <c r="D78" s="40" t="s">
        <v>82</v>
      </c>
      <c r="E78" s="41"/>
      <c r="F78" s="16"/>
      <c r="G78" s="41"/>
      <c r="H78" s="16"/>
      <c r="I78" s="41"/>
      <c r="J78" s="16"/>
      <c r="K78" s="41"/>
      <c r="L78" s="16"/>
      <c r="M78" s="41"/>
      <c r="N78" s="16"/>
      <c r="O78" s="41"/>
      <c r="P78" s="41"/>
      <c r="Q78" s="41"/>
      <c r="R78" s="41"/>
      <c r="S78" s="41"/>
      <c r="T78" s="41"/>
      <c r="U78" s="41"/>
      <c r="V78" s="41"/>
      <c r="W78" s="16" t="s">
        <v>184</v>
      </c>
      <c r="X78" s="16" t="s">
        <v>2793</v>
      </c>
      <c r="Y78" s="2" t="s">
        <v>52</v>
      </c>
      <c r="Z78" s="2" t="s">
        <v>52</v>
      </c>
      <c r="AA78" s="42"/>
      <c r="AB78" s="2" t="s">
        <v>52</v>
      </c>
    </row>
    <row r="79" spans="1:28" ht="30" customHeight="1" x14ac:dyDescent="0.3">
      <c r="A79" s="16" t="s">
        <v>1540</v>
      </c>
      <c r="B79" s="16" t="s">
        <v>1517</v>
      </c>
      <c r="C79" s="16" t="s">
        <v>1538</v>
      </c>
      <c r="D79" s="40" t="s">
        <v>60</v>
      </c>
      <c r="E79" s="41"/>
      <c r="F79" s="16"/>
      <c r="G79" s="41"/>
      <c r="H79" s="16"/>
      <c r="I79" s="41"/>
      <c r="J79" s="16"/>
      <c r="K79" s="41"/>
      <c r="L79" s="16"/>
      <c r="M79" s="41"/>
      <c r="N79" s="16"/>
      <c r="O79" s="41"/>
      <c r="P79" s="41"/>
      <c r="Q79" s="41"/>
      <c r="R79" s="41"/>
      <c r="S79" s="41"/>
      <c r="T79" s="41"/>
      <c r="U79" s="41"/>
      <c r="V79" s="41"/>
      <c r="W79" s="16" t="s">
        <v>1539</v>
      </c>
      <c r="X79" s="16" t="s">
        <v>52</v>
      </c>
      <c r="Y79" s="2" t="s">
        <v>52</v>
      </c>
      <c r="Z79" s="2" t="s">
        <v>52</v>
      </c>
      <c r="AA79" s="42"/>
      <c r="AB79" s="2" t="s">
        <v>52</v>
      </c>
    </row>
    <row r="80" spans="1:28" ht="30" customHeight="1" x14ac:dyDescent="0.3">
      <c r="A80" s="16" t="s">
        <v>1520</v>
      </c>
      <c r="B80" s="16" t="s">
        <v>1517</v>
      </c>
      <c r="C80" s="16" t="s">
        <v>1518</v>
      </c>
      <c r="D80" s="40" t="s">
        <v>500</v>
      </c>
      <c r="E80" s="41"/>
      <c r="F80" s="16"/>
      <c r="G80" s="41"/>
      <c r="H80" s="16"/>
      <c r="I80" s="41"/>
      <c r="J80" s="16"/>
      <c r="K80" s="41"/>
      <c r="L80" s="16"/>
      <c r="M80" s="41"/>
      <c r="N80" s="16"/>
      <c r="O80" s="41"/>
      <c r="P80" s="41"/>
      <c r="Q80" s="41"/>
      <c r="R80" s="41"/>
      <c r="S80" s="41"/>
      <c r="T80" s="41"/>
      <c r="U80" s="41"/>
      <c r="V80" s="41"/>
      <c r="W80" s="16" t="s">
        <v>1519</v>
      </c>
      <c r="X80" s="16" t="s">
        <v>52</v>
      </c>
      <c r="Y80" s="2" t="s">
        <v>52</v>
      </c>
      <c r="Z80" s="2" t="s">
        <v>52</v>
      </c>
      <c r="AA80" s="42"/>
      <c r="AB80" s="2" t="s">
        <v>52</v>
      </c>
    </row>
    <row r="81" spans="1:28" ht="30" customHeight="1" x14ac:dyDescent="0.3">
      <c r="A81" s="16" t="s">
        <v>1524</v>
      </c>
      <c r="B81" s="16" t="s">
        <v>1517</v>
      </c>
      <c r="C81" s="16" t="s">
        <v>1522</v>
      </c>
      <c r="D81" s="40" t="s">
        <v>60</v>
      </c>
      <c r="E81" s="41"/>
      <c r="F81" s="16"/>
      <c r="G81" s="41"/>
      <c r="H81" s="16"/>
      <c r="I81" s="41"/>
      <c r="J81" s="16"/>
      <c r="K81" s="41"/>
      <c r="L81" s="16"/>
      <c r="M81" s="41"/>
      <c r="N81" s="16"/>
      <c r="O81" s="41"/>
      <c r="P81" s="41"/>
      <c r="Q81" s="41"/>
      <c r="R81" s="41"/>
      <c r="S81" s="41"/>
      <c r="T81" s="41"/>
      <c r="U81" s="41"/>
      <c r="V81" s="41"/>
      <c r="W81" s="16" t="s">
        <v>1523</v>
      </c>
      <c r="X81" s="16" t="s">
        <v>52</v>
      </c>
      <c r="Y81" s="2" t="s">
        <v>52</v>
      </c>
      <c r="Z81" s="2" t="s">
        <v>52</v>
      </c>
      <c r="AA81" s="42"/>
      <c r="AB81" s="2" t="s">
        <v>52</v>
      </c>
    </row>
    <row r="82" spans="1:28" ht="30" customHeight="1" x14ac:dyDescent="0.3">
      <c r="A82" s="16" t="s">
        <v>1528</v>
      </c>
      <c r="B82" s="16" t="s">
        <v>1517</v>
      </c>
      <c r="C82" s="16" t="s">
        <v>1526</v>
      </c>
      <c r="D82" s="40" t="s">
        <v>60</v>
      </c>
      <c r="E82" s="41"/>
      <c r="F82" s="16"/>
      <c r="G82" s="41"/>
      <c r="H82" s="16"/>
      <c r="I82" s="41"/>
      <c r="J82" s="16"/>
      <c r="K82" s="41"/>
      <c r="L82" s="16"/>
      <c r="M82" s="41"/>
      <c r="N82" s="16"/>
      <c r="O82" s="41"/>
      <c r="P82" s="41"/>
      <c r="Q82" s="41"/>
      <c r="R82" s="41"/>
      <c r="S82" s="41"/>
      <c r="T82" s="41"/>
      <c r="U82" s="41"/>
      <c r="V82" s="41"/>
      <c r="W82" s="16" t="s">
        <v>1527</v>
      </c>
      <c r="X82" s="16" t="s">
        <v>52</v>
      </c>
      <c r="Y82" s="2" t="s">
        <v>52</v>
      </c>
      <c r="Z82" s="2" t="s">
        <v>52</v>
      </c>
      <c r="AA82" s="42"/>
      <c r="AB82" s="2" t="s">
        <v>52</v>
      </c>
    </row>
    <row r="83" spans="1:28" ht="30" customHeight="1" x14ac:dyDescent="0.3">
      <c r="A83" s="16" t="s">
        <v>1532</v>
      </c>
      <c r="B83" s="16" t="s">
        <v>1517</v>
      </c>
      <c r="C83" s="16" t="s">
        <v>1530</v>
      </c>
      <c r="D83" s="40" t="s">
        <v>506</v>
      </c>
      <c r="E83" s="41"/>
      <c r="F83" s="16"/>
      <c r="G83" s="41"/>
      <c r="H83" s="16"/>
      <c r="I83" s="41"/>
      <c r="J83" s="16"/>
      <c r="K83" s="41"/>
      <c r="L83" s="16"/>
      <c r="M83" s="41"/>
      <c r="N83" s="16"/>
      <c r="O83" s="41"/>
      <c r="P83" s="41"/>
      <c r="Q83" s="41"/>
      <c r="R83" s="41"/>
      <c r="S83" s="41"/>
      <c r="T83" s="41"/>
      <c r="U83" s="41"/>
      <c r="V83" s="41"/>
      <c r="W83" s="16" t="s">
        <v>1531</v>
      </c>
      <c r="X83" s="16" t="s">
        <v>52</v>
      </c>
      <c r="Y83" s="2" t="s">
        <v>52</v>
      </c>
      <c r="Z83" s="2" t="s">
        <v>52</v>
      </c>
      <c r="AA83" s="42"/>
      <c r="AB83" s="2" t="s">
        <v>52</v>
      </c>
    </row>
    <row r="84" spans="1:28" ht="30" customHeight="1" x14ac:dyDescent="0.3">
      <c r="A84" s="16" t="s">
        <v>1536</v>
      </c>
      <c r="B84" s="16" t="s">
        <v>1517</v>
      </c>
      <c r="C84" s="16" t="s">
        <v>1534</v>
      </c>
      <c r="D84" s="40" t="s">
        <v>506</v>
      </c>
      <c r="E84" s="41"/>
      <c r="F84" s="16"/>
      <c r="G84" s="41"/>
      <c r="H84" s="16"/>
      <c r="I84" s="41"/>
      <c r="J84" s="16"/>
      <c r="K84" s="41"/>
      <c r="L84" s="16"/>
      <c r="M84" s="41"/>
      <c r="N84" s="16"/>
      <c r="O84" s="41"/>
      <c r="P84" s="41"/>
      <c r="Q84" s="41"/>
      <c r="R84" s="41"/>
      <c r="S84" s="41"/>
      <c r="T84" s="41"/>
      <c r="U84" s="41"/>
      <c r="V84" s="41"/>
      <c r="W84" s="16" t="s">
        <v>1535</v>
      </c>
      <c r="X84" s="16" t="s">
        <v>52</v>
      </c>
      <c r="Y84" s="2" t="s">
        <v>52</v>
      </c>
      <c r="Z84" s="2" t="s">
        <v>52</v>
      </c>
      <c r="AA84" s="42"/>
      <c r="AB84" s="2" t="s">
        <v>52</v>
      </c>
    </row>
    <row r="85" spans="1:28" ht="30" customHeight="1" x14ac:dyDescent="0.3">
      <c r="A85" s="16" t="s">
        <v>1544</v>
      </c>
      <c r="B85" s="16" t="s">
        <v>1517</v>
      </c>
      <c r="C85" s="16" t="s">
        <v>1542</v>
      </c>
      <c r="D85" s="40" t="s">
        <v>500</v>
      </c>
      <c r="E85" s="41"/>
      <c r="F85" s="16"/>
      <c r="G85" s="41"/>
      <c r="H85" s="16"/>
      <c r="I85" s="41"/>
      <c r="J85" s="16"/>
      <c r="K85" s="41"/>
      <c r="L85" s="16"/>
      <c r="M85" s="41"/>
      <c r="N85" s="16"/>
      <c r="O85" s="41"/>
      <c r="P85" s="41"/>
      <c r="Q85" s="41"/>
      <c r="R85" s="41"/>
      <c r="S85" s="41"/>
      <c r="T85" s="41"/>
      <c r="U85" s="41"/>
      <c r="V85" s="41"/>
      <c r="W85" s="16" t="s">
        <v>1543</v>
      </c>
      <c r="X85" s="16" t="s">
        <v>52</v>
      </c>
      <c r="Y85" s="2" t="s">
        <v>52</v>
      </c>
      <c r="Z85" s="2" t="s">
        <v>52</v>
      </c>
      <c r="AA85" s="42"/>
      <c r="AB85" s="2" t="s">
        <v>52</v>
      </c>
    </row>
    <row r="86" spans="1:28" ht="30" customHeight="1" x14ac:dyDescent="0.3">
      <c r="A86" s="16" t="s">
        <v>1548</v>
      </c>
      <c r="B86" s="16" t="s">
        <v>1517</v>
      </c>
      <c r="C86" s="16" t="s">
        <v>1546</v>
      </c>
      <c r="D86" s="40" t="s">
        <v>500</v>
      </c>
      <c r="E86" s="41"/>
      <c r="F86" s="16"/>
      <c r="G86" s="41"/>
      <c r="H86" s="16"/>
      <c r="I86" s="41"/>
      <c r="J86" s="16"/>
      <c r="K86" s="41"/>
      <c r="L86" s="16"/>
      <c r="M86" s="41"/>
      <c r="N86" s="16"/>
      <c r="O86" s="41"/>
      <c r="P86" s="41"/>
      <c r="Q86" s="41"/>
      <c r="R86" s="41"/>
      <c r="S86" s="41"/>
      <c r="T86" s="41"/>
      <c r="U86" s="41"/>
      <c r="V86" s="41"/>
      <c r="W86" s="16" t="s">
        <v>1547</v>
      </c>
      <c r="X86" s="16" t="s">
        <v>52</v>
      </c>
      <c r="Y86" s="2" t="s">
        <v>52</v>
      </c>
      <c r="Z86" s="2" t="s">
        <v>52</v>
      </c>
      <c r="AA86" s="42"/>
      <c r="AB86" s="2" t="s">
        <v>52</v>
      </c>
    </row>
    <row r="87" spans="1:28" ht="30" customHeight="1" x14ac:dyDescent="0.3">
      <c r="A87" s="16" t="s">
        <v>2379</v>
      </c>
      <c r="B87" s="16" t="s">
        <v>1517</v>
      </c>
      <c r="C87" s="16" t="s">
        <v>2377</v>
      </c>
      <c r="D87" s="40" t="s">
        <v>60</v>
      </c>
      <c r="E87" s="41"/>
      <c r="F87" s="16"/>
      <c r="G87" s="41"/>
      <c r="H87" s="16"/>
      <c r="I87" s="41"/>
      <c r="J87" s="16"/>
      <c r="K87" s="41"/>
      <c r="L87" s="16"/>
      <c r="M87" s="41"/>
      <c r="N87" s="16"/>
      <c r="O87" s="41"/>
      <c r="P87" s="41"/>
      <c r="Q87" s="41"/>
      <c r="R87" s="41"/>
      <c r="S87" s="41"/>
      <c r="T87" s="41"/>
      <c r="U87" s="41"/>
      <c r="V87" s="41"/>
      <c r="W87" s="16" t="s">
        <v>2378</v>
      </c>
      <c r="X87" s="16" t="s">
        <v>52</v>
      </c>
      <c r="Y87" s="2" t="s">
        <v>52</v>
      </c>
      <c r="Z87" s="2" t="s">
        <v>52</v>
      </c>
      <c r="AA87" s="42"/>
      <c r="AB87" s="2" t="s">
        <v>52</v>
      </c>
    </row>
    <row r="88" spans="1:28" ht="30" customHeight="1" x14ac:dyDescent="0.3">
      <c r="A88" s="16" t="s">
        <v>2390</v>
      </c>
      <c r="B88" s="16" t="s">
        <v>1517</v>
      </c>
      <c r="C88" s="16" t="s">
        <v>2388</v>
      </c>
      <c r="D88" s="40" t="s">
        <v>60</v>
      </c>
      <c r="E88" s="41"/>
      <c r="F88" s="16"/>
      <c r="G88" s="41"/>
      <c r="H88" s="16"/>
      <c r="I88" s="41"/>
      <c r="J88" s="16"/>
      <c r="K88" s="41"/>
      <c r="L88" s="16"/>
      <c r="M88" s="41"/>
      <c r="N88" s="16"/>
      <c r="O88" s="41"/>
      <c r="P88" s="41"/>
      <c r="Q88" s="41"/>
      <c r="R88" s="41"/>
      <c r="S88" s="41"/>
      <c r="T88" s="41"/>
      <c r="U88" s="41"/>
      <c r="V88" s="41"/>
      <c r="W88" s="16" t="s">
        <v>2389</v>
      </c>
      <c r="X88" s="16" t="s">
        <v>52</v>
      </c>
      <c r="Y88" s="2" t="s">
        <v>52</v>
      </c>
      <c r="Z88" s="2" t="s">
        <v>52</v>
      </c>
      <c r="AA88" s="42"/>
      <c r="AB88" s="2" t="s">
        <v>52</v>
      </c>
    </row>
    <row r="89" spans="1:28" ht="30" customHeight="1" x14ac:dyDescent="0.3">
      <c r="A89" s="16" t="s">
        <v>1562</v>
      </c>
      <c r="B89" s="16" t="s">
        <v>1517</v>
      </c>
      <c r="C89" s="16" t="s">
        <v>1560</v>
      </c>
      <c r="D89" s="40" t="s">
        <v>60</v>
      </c>
      <c r="E89" s="41"/>
      <c r="F89" s="16"/>
      <c r="G89" s="41"/>
      <c r="H89" s="16"/>
      <c r="I89" s="41"/>
      <c r="J89" s="16"/>
      <c r="K89" s="41"/>
      <c r="L89" s="16"/>
      <c r="M89" s="41"/>
      <c r="N89" s="16"/>
      <c r="O89" s="41"/>
      <c r="P89" s="41"/>
      <c r="Q89" s="41"/>
      <c r="R89" s="41"/>
      <c r="S89" s="41"/>
      <c r="T89" s="41"/>
      <c r="U89" s="41"/>
      <c r="V89" s="41"/>
      <c r="W89" s="16" t="s">
        <v>1561</v>
      </c>
      <c r="X89" s="16" t="s">
        <v>52</v>
      </c>
      <c r="Y89" s="2" t="s">
        <v>52</v>
      </c>
      <c r="Z89" s="2" t="s">
        <v>52</v>
      </c>
      <c r="AA89" s="42"/>
      <c r="AB89" s="2" t="s">
        <v>52</v>
      </c>
    </row>
    <row r="90" spans="1:28" ht="30" customHeight="1" x14ac:dyDescent="0.3">
      <c r="A90" s="16" t="s">
        <v>2230</v>
      </c>
      <c r="B90" s="16" t="s">
        <v>2227</v>
      </c>
      <c r="C90" s="16" t="s">
        <v>2228</v>
      </c>
      <c r="D90" s="40" t="s">
        <v>60</v>
      </c>
      <c r="E90" s="41"/>
      <c r="F90" s="16"/>
      <c r="G90" s="41"/>
      <c r="H90" s="16"/>
      <c r="I90" s="41"/>
      <c r="J90" s="16"/>
      <c r="K90" s="41"/>
      <c r="L90" s="16"/>
      <c r="M90" s="41"/>
      <c r="N90" s="16"/>
      <c r="O90" s="41"/>
      <c r="P90" s="41"/>
      <c r="Q90" s="41"/>
      <c r="R90" s="41"/>
      <c r="S90" s="41"/>
      <c r="T90" s="41"/>
      <c r="U90" s="41"/>
      <c r="V90" s="41"/>
      <c r="W90" s="16" t="s">
        <v>2229</v>
      </c>
      <c r="X90" s="16" t="s">
        <v>52</v>
      </c>
      <c r="Y90" s="2" t="s">
        <v>52</v>
      </c>
      <c r="Z90" s="2" t="s">
        <v>52</v>
      </c>
      <c r="AA90" s="42"/>
      <c r="AB90" s="2" t="s">
        <v>52</v>
      </c>
    </row>
    <row r="91" spans="1:28" ht="30" customHeight="1" x14ac:dyDescent="0.3">
      <c r="A91" s="16" t="s">
        <v>2225</v>
      </c>
      <c r="B91" s="16" t="s">
        <v>2222</v>
      </c>
      <c r="C91" s="16" t="s">
        <v>2223</v>
      </c>
      <c r="D91" s="40" t="s">
        <v>60</v>
      </c>
      <c r="E91" s="41"/>
      <c r="F91" s="16"/>
      <c r="G91" s="41"/>
      <c r="H91" s="16"/>
      <c r="I91" s="41"/>
      <c r="J91" s="16"/>
      <c r="K91" s="41"/>
      <c r="L91" s="16"/>
      <c r="M91" s="41"/>
      <c r="N91" s="16"/>
      <c r="O91" s="41"/>
      <c r="P91" s="41"/>
      <c r="Q91" s="41"/>
      <c r="R91" s="41"/>
      <c r="S91" s="41"/>
      <c r="T91" s="41"/>
      <c r="U91" s="41"/>
      <c r="V91" s="41"/>
      <c r="W91" s="16" t="s">
        <v>2224</v>
      </c>
      <c r="X91" s="16" t="s">
        <v>52</v>
      </c>
      <c r="Y91" s="2" t="s">
        <v>52</v>
      </c>
      <c r="Z91" s="2" t="s">
        <v>52</v>
      </c>
      <c r="AA91" s="42"/>
      <c r="AB91" s="2" t="s">
        <v>52</v>
      </c>
    </row>
    <row r="92" spans="1:28" ht="30" customHeight="1" x14ac:dyDescent="0.3">
      <c r="A92" s="16" t="s">
        <v>2235</v>
      </c>
      <c r="B92" s="16" t="s">
        <v>2232</v>
      </c>
      <c r="C92" s="16" t="s">
        <v>2233</v>
      </c>
      <c r="D92" s="40" t="s">
        <v>60</v>
      </c>
      <c r="E92" s="41"/>
      <c r="F92" s="16"/>
      <c r="G92" s="41"/>
      <c r="H92" s="16"/>
      <c r="I92" s="41"/>
      <c r="J92" s="16"/>
      <c r="K92" s="41"/>
      <c r="L92" s="16"/>
      <c r="M92" s="41"/>
      <c r="N92" s="16"/>
      <c r="O92" s="41"/>
      <c r="P92" s="41"/>
      <c r="Q92" s="41"/>
      <c r="R92" s="41"/>
      <c r="S92" s="41"/>
      <c r="T92" s="41"/>
      <c r="U92" s="41"/>
      <c r="V92" s="41"/>
      <c r="W92" s="16" t="s">
        <v>2234</v>
      </c>
      <c r="X92" s="16" t="s">
        <v>52</v>
      </c>
      <c r="Y92" s="2" t="s">
        <v>52</v>
      </c>
      <c r="Z92" s="2" t="s">
        <v>52</v>
      </c>
      <c r="AA92" s="42"/>
      <c r="AB92" s="2" t="s">
        <v>52</v>
      </c>
    </row>
    <row r="93" spans="1:28" ht="30" customHeight="1" x14ac:dyDescent="0.3">
      <c r="A93" s="16" t="s">
        <v>1493</v>
      </c>
      <c r="B93" s="16" t="s">
        <v>1491</v>
      </c>
      <c r="C93" s="16" t="s">
        <v>193</v>
      </c>
      <c r="D93" s="40" t="s">
        <v>82</v>
      </c>
      <c r="E93" s="41"/>
      <c r="F93" s="16"/>
      <c r="G93" s="41"/>
      <c r="H93" s="16"/>
      <c r="I93" s="41"/>
      <c r="J93" s="16"/>
      <c r="K93" s="41"/>
      <c r="L93" s="16"/>
      <c r="M93" s="41"/>
      <c r="N93" s="16"/>
      <c r="O93" s="41"/>
      <c r="P93" s="41"/>
      <c r="Q93" s="41"/>
      <c r="R93" s="41"/>
      <c r="S93" s="41"/>
      <c r="T93" s="41"/>
      <c r="U93" s="41"/>
      <c r="V93" s="41"/>
      <c r="W93" s="16" t="s">
        <v>1492</v>
      </c>
      <c r="X93" s="16" t="s">
        <v>2794</v>
      </c>
      <c r="Y93" s="2" t="s">
        <v>52</v>
      </c>
      <c r="Z93" s="2" t="s">
        <v>52</v>
      </c>
      <c r="AA93" s="42"/>
      <c r="AB93" s="2" t="s">
        <v>52</v>
      </c>
    </row>
    <row r="94" spans="1:28" ht="30" customHeight="1" x14ac:dyDescent="0.3">
      <c r="A94" s="16" t="s">
        <v>2016</v>
      </c>
      <c r="B94" s="16" t="s">
        <v>2013</v>
      </c>
      <c r="C94" s="16" t="s">
        <v>2014</v>
      </c>
      <c r="D94" s="40" t="s">
        <v>82</v>
      </c>
      <c r="E94" s="41"/>
      <c r="F94" s="16"/>
      <c r="G94" s="41"/>
      <c r="H94" s="16"/>
      <c r="I94" s="41"/>
      <c r="J94" s="16"/>
      <c r="K94" s="41"/>
      <c r="L94" s="16"/>
      <c r="M94" s="41"/>
      <c r="N94" s="16"/>
      <c r="O94" s="41"/>
      <c r="P94" s="41"/>
      <c r="Q94" s="41"/>
      <c r="R94" s="41"/>
      <c r="S94" s="41"/>
      <c r="T94" s="41"/>
      <c r="U94" s="41"/>
      <c r="V94" s="41"/>
      <c r="W94" s="16" t="s">
        <v>2015</v>
      </c>
      <c r="X94" s="16" t="s">
        <v>52</v>
      </c>
      <c r="Y94" s="2" t="s">
        <v>52</v>
      </c>
      <c r="Z94" s="2" t="s">
        <v>52</v>
      </c>
      <c r="AA94" s="42"/>
      <c r="AB94" s="2" t="s">
        <v>52</v>
      </c>
    </row>
    <row r="95" spans="1:28" ht="30" customHeight="1" x14ac:dyDescent="0.3">
      <c r="A95" s="16" t="s">
        <v>2158</v>
      </c>
      <c r="B95" s="16" t="s">
        <v>2155</v>
      </c>
      <c r="C95" s="16" t="s">
        <v>2156</v>
      </c>
      <c r="D95" s="40" t="s">
        <v>82</v>
      </c>
      <c r="E95" s="41"/>
      <c r="F95" s="16"/>
      <c r="G95" s="41"/>
      <c r="H95" s="16"/>
      <c r="I95" s="41"/>
      <c r="J95" s="16"/>
      <c r="K95" s="41"/>
      <c r="L95" s="16"/>
      <c r="M95" s="41"/>
      <c r="N95" s="16"/>
      <c r="O95" s="41"/>
      <c r="P95" s="41"/>
      <c r="Q95" s="41"/>
      <c r="R95" s="41"/>
      <c r="S95" s="41"/>
      <c r="T95" s="41"/>
      <c r="U95" s="41"/>
      <c r="V95" s="41"/>
      <c r="W95" s="16" t="s">
        <v>2157</v>
      </c>
      <c r="X95" s="16" t="s">
        <v>52</v>
      </c>
      <c r="Y95" s="2" t="s">
        <v>52</v>
      </c>
      <c r="Z95" s="2" t="s">
        <v>52</v>
      </c>
      <c r="AA95" s="42"/>
      <c r="AB95" s="2" t="s">
        <v>52</v>
      </c>
    </row>
    <row r="96" spans="1:28" ht="30" customHeight="1" x14ac:dyDescent="0.3">
      <c r="A96" s="16" t="s">
        <v>1580</v>
      </c>
      <c r="B96" s="16" t="s">
        <v>1577</v>
      </c>
      <c r="C96" s="16" t="s">
        <v>1578</v>
      </c>
      <c r="D96" s="40" t="s">
        <v>506</v>
      </c>
      <c r="E96" s="41"/>
      <c r="F96" s="16"/>
      <c r="G96" s="41"/>
      <c r="H96" s="16"/>
      <c r="I96" s="41"/>
      <c r="J96" s="16"/>
      <c r="K96" s="41"/>
      <c r="L96" s="16"/>
      <c r="M96" s="41"/>
      <c r="N96" s="16"/>
      <c r="O96" s="41"/>
      <c r="P96" s="41"/>
      <c r="Q96" s="41"/>
      <c r="R96" s="41"/>
      <c r="S96" s="41"/>
      <c r="T96" s="41"/>
      <c r="U96" s="41"/>
      <c r="V96" s="41"/>
      <c r="W96" s="16" t="s">
        <v>1579</v>
      </c>
      <c r="X96" s="16" t="s">
        <v>52</v>
      </c>
      <c r="Y96" s="2" t="s">
        <v>52</v>
      </c>
      <c r="Z96" s="2" t="s">
        <v>52</v>
      </c>
      <c r="AA96" s="42"/>
      <c r="AB96" s="2" t="s">
        <v>52</v>
      </c>
    </row>
    <row r="97" spans="1:28" ht="30" customHeight="1" x14ac:dyDescent="0.3">
      <c r="A97" s="16" t="s">
        <v>518</v>
      </c>
      <c r="B97" s="16" t="s">
        <v>515</v>
      </c>
      <c r="C97" s="16" t="s">
        <v>516</v>
      </c>
      <c r="D97" s="40" t="s">
        <v>82</v>
      </c>
      <c r="E97" s="41"/>
      <c r="F97" s="16"/>
      <c r="G97" s="41"/>
      <c r="H97" s="16"/>
      <c r="I97" s="41"/>
      <c r="J97" s="16"/>
      <c r="K97" s="41"/>
      <c r="L97" s="16"/>
      <c r="M97" s="41"/>
      <c r="N97" s="16"/>
      <c r="O97" s="41"/>
      <c r="P97" s="41"/>
      <c r="Q97" s="41"/>
      <c r="R97" s="41"/>
      <c r="S97" s="41"/>
      <c r="T97" s="41"/>
      <c r="U97" s="41"/>
      <c r="V97" s="41"/>
      <c r="W97" s="16" t="s">
        <v>517</v>
      </c>
      <c r="X97" s="16" t="s">
        <v>52</v>
      </c>
      <c r="Y97" s="2" t="s">
        <v>52</v>
      </c>
      <c r="Z97" s="2" t="s">
        <v>52</v>
      </c>
      <c r="AA97" s="42"/>
      <c r="AB97" s="2" t="s">
        <v>52</v>
      </c>
    </row>
    <row r="98" spans="1:28" ht="30" customHeight="1" x14ac:dyDescent="0.3">
      <c r="A98" s="16" t="s">
        <v>1079</v>
      </c>
      <c r="B98" s="16" t="s">
        <v>1077</v>
      </c>
      <c r="C98" s="16" t="s">
        <v>1078</v>
      </c>
      <c r="D98" s="40" t="s">
        <v>60</v>
      </c>
      <c r="E98" s="41"/>
      <c r="F98" s="16"/>
      <c r="G98" s="41"/>
      <c r="H98" s="16"/>
      <c r="I98" s="41"/>
      <c r="J98" s="16"/>
      <c r="K98" s="41"/>
      <c r="L98" s="16"/>
      <c r="M98" s="41"/>
      <c r="N98" s="16"/>
      <c r="O98" s="41"/>
      <c r="P98" s="41"/>
      <c r="Q98" s="41"/>
      <c r="R98" s="41"/>
      <c r="S98" s="41"/>
      <c r="T98" s="41"/>
      <c r="U98" s="41"/>
      <c r="V98" s="41"/>
      <c r="W98" s="16" t="s">
        <v>2795</v>
      </c>
      <c r="X98" s="16" t="s">
        <v>52</v>
      </c>
      <c r="Y98" s="2" t="s">
        <v>52</v>
      </c>
      <c r="Z98" s="2" t="s">
        <v>52</v>
      </c>
      <c r="AA98" s="42"/>
      <c r="AB98" s="2" t="s">
        <v>52</v>
      </c>
    </row>
    <row r="99" spans="1:28" ht="30" customHeight="1" x14ac:dyDescent="0.3">
      <c r="A99" s="16" t="s">
        <v>1086</v>
      </c>
      <c r="B99" s="16" t="s">
        <v>1081</v>
      </c>
      <c r="C99" s="16" t="s">
        <v>1085</v>
      </c>
      <c r="D99" s="40" t="s">
        <v>500</v>
      </c>
      <c r="E99" s="41"/>
      <c r="F99" s="16"/>
      <c r="G99" s="41"/>
      <c r="H99" s="16"/>
      <c r="I99" s="41"/>
      <c r="J99" s="16"/>
      <c r="K99" s="41"/>
      <c r="L99" s="16"/>
      <c r="M99" s="41"/>
      <c r="N99" s="16"/>
      <c r="O99" s="41"/>
      <c r="P99" s="41"/>
      <c r="Q99" s="41"/>
      <c r="R99" s="41"/>
      <c r="S99" s="41"/>
      <c r="T99" s="41"/>
      <c r="U99" s="41"/>
      <c r="V99" s="41"/>
      <c r="W99" s="16" t="s">
        <v>2796</v>
      </c>
      <c r="X99" s="16" t="s">
        <v>52</v>
      </c>
      <c r="Y99" s="2" t="s">
        <v>52</v>
      </c>
      <c r="Z99" s="2" t="s">
        <v>52</v>
      </c>
      <c r="AA99" s="42"/>
      <c r="AB99" s="2" t="s">
        <v>52</v>
      </c>
    </row>
    <row r="100" spans="1:28" ht="30" customHeight="1" x14ac:dyDescent="0.3">
      <c r="A100" s="16" t="s">
        <v>1083</v>
      </c>
      <c r="B100" s="16" t="s">
        <v>1081</v>
      </c>
      <c r="C100" s="16" t="s">
        <v>1082</v>
      </c>
      <c r="D100" s="40" t="s">
        <v>500</v>
      </c>
      <c r="E100" s="41"/>
      <c r="F100" s="16"/>
      <c r="G100" s="41"/>
      <c r="H100" s="16"/>
      <c r="I100" s="41"/>
      <c r="J100" s="16"/>
      <c r="K100" s="41"/>
      <c r="L100" s="16"/>
      <c r="M100" s="41"/>
      <c r="N100" s="16"/>
      <c r="O100" s="41"/>
      <c r="P100" s="41"/>
      <c r="Q100" s="41"/>
      <c r="R100" s="41"/>
      <c r="S100" s="41"/>
      <c r="T100" s="41"/>
      <c r="U100" s="41"/>
      <c r="V100" s="41"/>
      <c r="W100" s="16" t="s">
        <v>2797</v>
      </c>
      <c r="X100" s="16" t="s">
        <v>52</v>
      </c>
      <c r="Y100" s="2" t="s">
        <v>52</v>
      </c>
      <c r="Z100" s="2" t="s">
        <v>52</v>
      </c>
      <c r="AA100" s="42"/>
      <c r="AB100" s="2" t="s">
        <v>52</v>
      </c>
    </row>
    <row r="101" spans="1:28" ht="30" customHeight="1" x14ac:dyDescent="0.3">
      <c r="A101" s="16" t="s">
        <v>1178</v>
      </c>
      <c r="B101" s="16" t="s">
        <v>1130</v>
      </c>
      <c r="C101" s="16" t="s">
        <v>1176</v>
      </c>
      <c r="D101" s="40" t="s">
        <v>500</v>
      </c>
      <c r="E101" s="41"/>
      <c r="F101" s="16"/>
      <c r="G101" s="41"/>
      <c r="H101" s="16"/>
      <c r="I101" s="41"/>
      <c r="J101" s="16"/>
      <c r="K101" s="41"/>
      <c r="L101" s="16"/>
      <c r="M101" s="41"/>
      <c r="N101" s="16"/>
      <c r="O101" s="41"/>
      <c r="P101" s="41"/>
      <c r="Q101" s="41"/>
      <c r="R101" s="41"/>
      <c r="S101" s="41"/>
      <c r="T101" s="41"/>
      <c r="U101" s="41"/>
      <c r="V101" s="41"/>
      <c r="W101" s="16" t="s">
        <v>1177</v>
      </c>
      <c r="X101" s="16" t="s">
        <v>52</v>
      </c>
      <c r="Y101" s="2" t="s">
        <v>52</v>
      </c>
      <c r="Z101" s="2" t="s">
        <v>52</v>
      </c>
      <c r="AA101" s="42"/>
      <c r="AB101" s="2" t="s">
        <v>52</v>
      </c>
    </row>
    <row r="102" spans="1:28" ht="30" customHeight="1" x14ac:dyDescent="0.3">
      <c r="A102" s="16" t="s">
        <v>1133</v>
      </c>
      <c r="B102" s="16" t="s">
        <v>1130</v>
      </c>
      <c r="C102" s="16" t="s">
        <v>1131</v>
      </c>
      <c r="D102" s="40" t="s">
        <v>500</v>
      </c>
      <c r="E102" s="41"/>
      <c r="F102" s="16"/>
      <c r="G102" s="41"/>
      <c r="H102" s="16"/>
      <c r="I102" s="41"/>
      <c r="J102" s="16"/>
      <c r="K102" s="41"/>
      <c r="L102" s="16"/>
      <c r="M102" s="41"/>
      <c r="N102" s="16"/>
      <c r="O102" s="41"/>
      <c r="P102" s="41"/>
      <c r="Q102" s="41"/>
      <c r="R102" s="41"/>
      <c r="S102" s="41"/>
      <c r="T102" s="41"/>
      <c r="U102" s="41"/>
      <c r="V102" s="41"/>
      <c r="W102" s="16" t="s">
        <v>1132</v>
      </c>
      <c r="X102" s="16" t="s">
        <v>52</v>
      </c>
      <c r="Y102" s="2" t="s">
        <v>52</v>
      </c>
      <c r="Z102" s="2" t="s">
        <v>52</v>
      </c>
      <c r="AA102" s="42"/>
      <c r="AB102" s="2" t="s">
        <v>52</v>
      </c>
    </row>
    <row r="103" spans="1:28" ht="30" customHeight="1" x14ac:dyDescent="0.3">
      <c r="A103" s="16" t="s">
        <v>1137</v>
      </c>
      <c r="B103" s="16" t="s">
        <v>1130</v>
      </c>
      <c r="C103" s="16" t="s">
        <v>1135</v>
      </c>
      <c r="D103" s="40" t="s">
        <v>500</v>
      </c>
      <c r="E103" s="41"/>
      <c r="F103" s="16"/>
      <c r="G103" s="41"/>
      <c r="H103" s="16"/>
      <c r="I103" s="41"/>
      <c r="J103" s="16"/>
      <c r="K103" s="41"/>
      <c r="L103" s="16"/>
      <c r="M103" s="41"/>
      <c r="N103" s="16"/>
      <c r="O103" s="41"/>
      <c r="P103" s="41"/>
      <c r="Q103" s="41"/>
      <c r="R103" s="41"/>
      <c r="S103" s="41"/>
      <c r="T103" s="41"/>
      <c r="U103" s="41"/>
      <c r="V103" s="41"/>
      <c r="W103" s="16" t="s">
        <v>1136</v>
      </c>
      <c r="X103" s="16" t="s">
        <v>52</v>
      </c>
      <c r="Y103" s="2" t="s">
        <v>52</v>
      </c>
      <c r="Z103" s="2" t="s">
        <v>52</v>
      </c>
      <c r="AA103" s="42"/>
      <c r="AB103" s="2" t="s">
        <v>52</v>
      </c>
    </row>
    <row r="104" spans="1:28" ht="30" customHeight="1" x14ac:dyDescent="0.3">
      <c r="A104" s="16" t="s">
        <v>1141</v>
      </c>
      <c r="B104" s="16" t="s">
        <v>1130</v>
      </c>
      <c r="C104" s="16" t="s">
        <v>1139</v>
      </c>
      <c r="D104" s="40" t="s">
        <v>500</v>
      </c>
      <c r="E104" s="41"/>
      <c r="F104" s="16"/>
      <c r="G104" s="41"/>
      <c r="H104" s="16"/>
      <c r="I104" s="41"/>
      <c r="J104" s="16"/>
      <c r="K104" s="41"/>
      <c r="L104" s="16"/>
      <c r="M104" s="41"/>
      <c r="N104" s="16"/>
      <c r="O104" s="41"/>
      <c r="P104" s="41"/>
      <c r="Q104" s="41"/>
      <c r="R104" s="41"/>
      <c r="S104" s="41"/>
      <c r="T104" s="41"/>
      <c r="U104" s="41"/>
      <c r="V104" s="41"/>
      <c r="W104" s="16" t="s">
        <v>1140</v>
      </c>
      <c r="X104" s="16" t="s">
        <v>52</v>
      </c>
      <c r="Y104" s="2" t="s">
        <v>52</v>
      </c>
      <c r="Z104" s="2" t="s">
        <v>52</v>
      </c>
      <c r="AA104" s="42"/>
      <c r="AB104" s="2" t="s">
        <v>52</v>
      </c>
    </row>
    <row r="105" spans="1:28" ht="30" customHeight="1" x14ac:dyDescent="0.3">
      <c r="A105" s="16" t="s">
        <v>1149</v>
      </c>
      <c r="B105" s="16" t="s">
        <v>1130</v>
      </c>
      <c r="C105" s="16" t="s">
        <v>1147</v>
      </c>
      <c r="D105" s="40" t="s">
        <v>500</v>
      </c>
      <c r="E105" s="41"/>
      <c r="F105" s="16"/>
      <c r="G105" s="41"/>
      <c r="H105" s="16"/>
      <c r="I105" s="41"/>
      <c r="J105" s="16"/>
      <c r="K105" s="41"/>
      <c r="L105" s="16"/>
      <c r="M105" s="41"/>
      <c r="N105" s="16"/>
      <c r="O105" s="41"/>
      <c r="P105" s="41"/>
      <c r="Q105" s="41"/>
      <c r="R105" s="41"/>
      <c r="S105" s="41"/>
      <c r="T105" s="41"/>
      <c r="U105" s="41"/>
      <c r="V105" s="41"/>
      <c r="W105" s="16" t="s">
        <v>1148</v>
      </c>
      <c r="X105" s="16" t="s">
        <v>52</v>
      </c>
      <c r="Y105" s="2" t="s">
        <v>52</v>
      </c>
      <c r="Z105" s="2" t="s">
        <v>52</v>
      </c>
      <c r="AA105" s="42"/>
      <c r="AB105" s="2" t="s">
        <v>52</v>
      </c>
    </row>
    <row r="106" spans="1:28" ht="30" customHeight="1" x14ac:dyDescent="0.3">
      <c r="A106" s="16" t="s">
        <v>1153</v>
      </c>
      <c r="B106" s="16" t="s">
        <v>1130</v>
      </c>
      <c r="C106" s="16" t="s">
        <v>1151</v>
      </c>
      <c r="D106" s="40" t="s">
        <v>500</v>
      </c>
      <c r="E106" s="41"/>
      <c r="F106" s="16"/>
      <c r="G106" s="41"/>
      <c r="H106" s="16"/>
      <c r="I106" s="41"/>
      <c r="J106" s="16"/>
      <c r="K106" s="41"/>
      <c r="L106" s="16"/>
      <c r="M106" s="41"/>
      <c r="N106" s="16"/>
      <c r="O106" s="41"/>
      <c r="P106" s="41"/>
      <c r="Q106" s="41"/>
      <c r="R106" s="41"/>
      <c r="S106" s="41"/>
      <c r="T106" s="41"/>
      <c r="U106" s="41"/>
      <c r="V106" s="41"/>
      <c r="W106" s="16" t="s">
        <v>1152</v>
      </c>
      <c r="X106" s="16" t="s">
        <v>52</v>
      </c>
      <c r="Y106" s="2" t="s">
        <v>52</v>
      </c>
      <c r="Z106" s="2" t="s">
        <v>52</v>
      </c>
      <c r="AA106" s="42"/>
      <c r="AB106" s="2" t="s">
        <v>52</v>
      </c>
    </row>
    <row r="107" spans="1:28" ht="30" customHeight="1" x14ac:dyDescent="0.3">
      <c r="A107" s="16" t="s">
        <v>1145</v>
      </c>
      <c r="B107" s="16" t="s">
        <v>1130</v>
      </c>
      <c r="C107" s="16" t="s">
        <v>1143</v>
      </c>
      <c r="D107" s="40" t="s">
        <v>500</v>
      </c>
      <c r="E107" s="41"/>
      <c r="F107" s="16"/>
      <c r="G107" s="41"/>
      <c r="H107" s="16"/>
      <c r="I107" s="41"/>
      <c r="J107" s="16"/>
      <c r="K107" s="41"/>
      <c r="L107" s="16"/>
      <c r="M107" s="41"/>
      <c r="N107" s="16"/>
      <c r="O107" s="41"/>
      <c r="P107" s="41"/>
      <c r="Q107" s="41"/>
      <c r="R107" s="41"/>
      <c r="S107" s="41"/>
      <c r="T107" s="41"/>
      <c r="U107" s="41"/>
      <c r="V107" s="41"/>
      <c r="W107" s="16" t="s">
        <v>1144</v>
      </c>
      <c r="X107" s="16" t="s">
        <v>52</v>
      </c>
      <c r="Y107" s="2" t="s">
        <v>52</v>
      </c>
      <c r="Z107" s="2" t="s">
        <v>52</v>
      </c>
      <c r="AA107" s="42"/>
      <c r="AB107" s="2" t="s">
        <v>52</v>
      </c>
    </row>
    <row r="108" spans="1:28" ht="30" customHeight="1" x14ac:dyDescent="0.3">
      <c r="A108" s="16" t="s">
        <v>1157</v>
      </c>
      <c r="B108" s="16" t="s">
        <v>1130</v>
      </c>
      <c r="C108" s="16" t="s">
        <v>1155</v>
      </c>
      <c r="D108" s="40" t="s">
        <v>500</v>
      </c>
      <c r="E108" s="41"/>
      <c r="F108" s="16"/>
      <c r="G108" s="41"/>
      <c r="H108" s="16"/>
      <c r="I108" s="41"/>
      <c r="J108" s="16"/>
      <c r="K108" s="41"/>
      <c r="L108" s="16"/>
      <c r="M108" s="41"/>
      <c r="N108" s="16"/>
      <c r="O108" s="41"/>
      <c r="P108" s="41"/>
      <c r="Q108" s="41"/>
      <c r="R108" s="41"/>
      <c r="S108" s="41"/>
      <c r="T108" s="41"/>
      <c r="U108" s="41"/>
      <c r="V108" s="41"/>
      <c r="W108" s="16" t="s">
        <v>1156</v>
      </c>
      <c r="X108" s="16" t="s">
        <v>52</v>
      </c>
      <c r="Y108" s="2" t="s">
        <v>52</v>
      </c>
      <c r="Z108" s="2" t="s">
        <v>52</v>
      </c>
      <c r="AA108" s="42"/>
      <c r="AB108" s="2" t="s">
        <v>52</v>
      </c>
    </row>
    <row r="109" spans="1:28" ht="30" customHeight="1" x14ac:dyDescent="0.3">
      <c r="A109" s="16" t="s">
        <v>1161</v>
      </c>
      <c r="B109" s="16" t="s">
        <v>1130</v>
      </c>
      <c r="C109" s="16" t="s">
        <v>1159</v>
      </c>
      <c r="D109" s="40" t="s">
        <v>500</v>
      </c>
      <c r="E109" s="41"/>
      <c r="F109" s="16"/>
      <c r="G109" s="41"/>
      <c r="H109" s="16"/>
      <c r="I109" s="41"/>
      <c r="J109" s="16"/>
      <c r="K109" s="41"/>
      <c r="L109" s="16"/>
      <c r="M109" s="41"/>
      <c r="N109" s="16"/>
      <c r="O109" s="41"/>
      <c r="P109" s="41"/>
      <c r="Q109" s="41"/>
      <c r="R109" s="41"/>
      <c r="S109" s="41"/>
      <c r="T109" s="41"/>
      <c r="U109" s="41"/>
      <c r="V109" s="41"/>
      <c r="W109" s="16" t="s">
        <v>1160</v>
      </c>
      <c r="X109" s="16" t="s">
        <v>52</v>
      </c>
      <c r="Y109" s="2" t="s">
        <v>52</v>
      </c>
      <c r="Z109" s="2" t="s">
        <v>52</v>
      </c>
      <c r="AA109" s="42"/>
      <c r="AB109" s="2" t="s">
        <v>52</v>
      </c>
    </row>
    <row r="110" spans="1:28" ht="30" customHeight="1" x14ac:dyDescent="0.3">
      <c r="A110" s="16" t="s">
        <v>1166</v>
      </c>
      <c r="B110" s="16" t="s">
        <v>1130</v>
      </c>
      <c r="C110" s="16" t="s">
        <v>1163</v>
      </c>
      <c r="D110" s="40" t="s">
        <v>1164</v>
      </c>
      <c r="E110" s="41"/>
      <c r="F110" s="16"/>
      <c r="G110" s="41"/>
      <c r="H110" s="16"/>
      <c r="I110" s="41"/>
      <c r="J110" s="16"/>
      <c r="K110" s="41"/>
      <c r="L110" s="16"/>
      <c r="M110" s="41"/>
      <c r="N110" s="16"/>
      <c r="O110" s="41"/>
      <c r="P110" s="41"/>
      <c r="Q110" s="41"/>
      <c r="R110" s="41"/>
      <c r="S110" s="41"/>
      <c r="T110" s="41"/>
      <c r="U110" s="41"/>
      <c r="V110" s="41"/>
      <c r="W110" s="16" t="s">
        <v>1165</v>
      </c>
      <c r="X110" s="16" t="s">
        <v>52</v>
      </c>
      <c r="Y110" s="2" t="s">
        <v>52</v>
      </c>
      <c r="Z110" s="2" t="s">
        <v>52</v>
      </c>
      <c r="AA110" s="42"/>
      <c r="AB110" s="2" t="s">
        <v>52</v>
      </c>
    </row>
    <row r="111" spans="1:28" ht="30" customHeight="1" x14ac:dyDescent="0.3">
      <c r="A111" s="16" t="s">
        <v>1090</v>
      </c>
      <c r="B111" s="16" t="s">
        <v>1088</v>
      </c>
      <c r="C111" s="16" t="s">
        <v>1089</v>
      </c>
      <c r="D111" s="40" t="s">
        <v>500</v>
      </c>
      <c r="E111" s="41"/>
      <c r="F111" s="16"/>
      <c r="G111" s="41"/>
      <c r="H111" s="16"/>
      <c r="I111" s="41"/>
      <c r="J111" s="16"/>
      <c r="K111" s="41"/>
      <c r="L111" s="16"/>
      <c r="M111" s="41"/>
      <c r="N111" s="16"/>
      <c r="O111" s="41"/>
      <c r="P111" s="41"/>
      <c r="Q111" s="41"/>
      <c r="R111" s="41"/>
      <c r="S111" s="41"/>
      <c r="T111" s="41"/>
      <c r="U111" s="41"/>
      <c r="V111" s="41"/>
      <c r="W111" s="16" t="s">
        <v>2798</v>
      </c>
      <c r="X111" s="16" t="s">
        <v>52</v>
      </c>
      <c r="Y111" s="2" t="s">
        <v>52</v>
      </c>
      <c r="Z111" s="2" t="s">
        <v>52</v>
      </c>
      <c r="AA111" s="42"/>
      <c r="AB111" s="2" t="s">
        <v>52</v>
      </c>
    </row>
    <row r="112" spans="1:28" ht="30" customHeight="1" x14ac:dyDescent="0.3">
      <c r="A112" s="16" t="s">
        <v>1221</v>
      </c>
      <c r="B112" s="16" t="s">
        <v>1218</v>
      </c>
      <c r="C112" s="16" t="s">
        <v>1219</v>
      </c>
      <c r="D112" s="40" t="s">
        <v>1074</v>
      </c>
      <c r="E112" s="41"/>
      <c r="F112" s="16"/>
      <c r="G112" s="41"/>
      <c r="H112" s="16"/>
      <c r="I112" s="41"/>
      <c r="J112" s="16"/>
      <c r="K112" s="41"/>
      <c r="L112" s="16"/>
      <c r="M112" s="41"/>
      <c r="N112" s="16"/>
      <c r="O112" s="41"/>
      <c r="P112" s="41"/>
      <c r="Q112" s="41"/>
      <c r="R112" s="41"/>
      <c r="S112" s="41"/>
      <c r="T112" s="41"/>
      <c r="U112" s="41"/>
      <c r="V112" s="41"/>
      <c r="W112" s="16" t="s">
        <v>1220</v>
      </c>
      <c r="X112" s="16" t="s">
        <v>52</v>
      </c>
      <c r="Y112" s="2" t="s">
        <v>52</v>
      </c>
      <c r="Z112" s="2" t="s">
        <v>52</v>
      </c>
      <c r="AA112" s="42"/>
      <c r="AB112" s="2" t="s">
        <v>52</v>
      </c>
    </row>
    <row r="113" spans="1:28" ht="30" customHeight="1" x14ac:dyDescent="0.3">
      <c r="A113" s="16" t="s">
        <v>1225</v>
      </c>
      <c r="B113" s="16" t="s">
        <v>1218</v>
      </c>
      <c r="C113" s="16" t="s">
        <v>1223</v>
      </c>
      <c r="D113" s="40" t="s">
        <v>1074</v>
      </c>
      <c r="E113" s="41"/>
      <c r="F113" s="16"/>
      <c r="G113" s="41"/>
      <c r="H113" s="16"/>
      <c r="I113" s="41"/>
      <c r="J113" s="16"/>
      <c r="K113" s="41"/>
      <c r="L113" s="16"/>
      <c r="M113" s="41"/>
      <c r="N113" s="16"/>
      <c r="O113" s="41"/>
      <c r="P113" s="41"/>
      <c r="Q113" s="41"/>
      <c r="R113" s="41"/>
      <c r="S113" s="41"/>
      <c r="T113" s="41"/>
      <c r="U113" s="41"/>
      <c r="V113" s="41"/>
      <c r="W113" s="16" t="s">
        <v>1224</v>
      </c>
      <c r="X113" s="16" t="s">
        <v>52</v>
      </c>
      <c r="Y113" s="2" t="s">
        <v>52</v>
      </c>
      <c r="Z113" s="2" t="s">
        <v>52</v>
      </c>
      <c r="AA113" s="42"/>
      <c r="AB113" s="2" t="s">
        <v>52</v>
      </c>
    </row>
    <row r="114" spans="1:28" ht="30" customHeight="1" x14ac:dyDescent="0.3">
      <c r="A114" s="16" t="s">
        <v>1272</v>
      </c>
      <c r="B114" s="16" t="s">
        <v>1269</v>
      </c>
      <c r="C114" s="16" t="s">
        <v>1270</v>
      </c>
      <c r="D114" s="40" t="s">
        <v>748</v>
      </c>
      <c r="E114" s="41"/>
      <c r="F114" s="16"/>
      <c r="G114" s="41"/>
      <c r="H114" s="16"/>
      <c r="I114" s="41"/>
      <c r="J114" s="16"/>
      <c r="K114" s="41"/>
      <c r="L114" s="16"/>
      <c r="M114" s="41"/>
      <c r="N114" s="16"/>
      <c r="O114" s="41"/>
      <c r="P114" s="41"/>
      <c r="Q114" s="41"/>
      <c r="R114" s="41"/>
      <c r="S114" s="41"/>
      <c r="T114" s="41"/>
      <c r="U114" s="41"/>
      <c r="V114" s="41"/>
      <c r="W114" s="16" t="s">
        <v>1271</v>
      </c>
      <c r="X114" s="16" t="s">
        <v>52</v>
      </c>
      <c r="Y114" s="2" t="s">
        <v>52</v>
      </c>
      <c r="Z114" s="2" t="s">
        <v>52</v>
      </c>
      <c r="AA114" s="42"/>
      <c r="AB114" s="2" t="s">
        <v>52</v>
      </c>
    </row>
    <row r="115" spans="1:28" ht="30" customHeight="1" x14ac:dyDescent="0.3">
      <c r="A115" s="16" t="s">
        <v>1725</v>
      </c>
      <c r="B115" s="16" t="s">
        <v>1722</v>
      </c>
      <c r="C115" s="16" t="s">
        <v>1723</v>
      </c>
      <c r="D115" s="40" t="s">
        <v>500</v>
      </c>
      <c r="E115" s="41"/>
      <c r="F115" s="16"/>
      <c r="G115" s="41"/>
      <c r="H115" s="16"/>
      <c r="I115" s="41"/>
      <c r="J115" s="16"/>
      <c r="K115" s="41"/>
      <c r="L115" s="16"/>
      <c r="M115" s="41"/>
      <c r="N115" s="16"/>
      <c r="O115" s="41"/>
      <c r="P115" s="41"/>
      <c r="Q115" s="41"/>
      <c r="R115" s="41"/>
      <c r="S115" s="41"/>
      <c r="T115" s="41"/>
      <c r="U115" s="41"/>
      <c r="V115" s="41"/>
      <c r="W115" s="16" t="s">
        <v>1724</v>
      </c>
      <c r="X115" s="16" t="s">
        <v>52</v>
      </c>
      <c r="Y115" s="2" t="s">
        <v>52</v>
      </c>
      <c r="Z115" s="2" t="s">
        <v>52</v>
      </c>
      <c r="AA115" s="42"/>
      <c r="AB115" s="2" t="s">
        <v>52</v>
      </c>
    </row>
    <row r="116" spans="1:28" ht="30" customHeight="1" x14ac:dyDescent="0.3">
      <c r="A116" s="16" t="s">
        <v>2240</v>
      </c>
      <c r="B116" s="16" t="s">
        <v>2237</v>
      </c>
      <c r="C116" s="16" t="s">
        <v>2238</v>
      </c>
      <c r="D116" s="40" t="s">
        <v>500</v>
      </c>
      <c r="E116" s="41"/>
      <c r="F116" s="16"/>
      <c r="G116" s="41"/>
      <c r="H116" s="16"/>
      <c r="I116" s="41"/>
      <c r="J116" s="16"/>
      <c r="K116" s="41"/>
      <c r="L116" s="16"/>
      <c r="M116" s="41"/>
      <c r="N116" s="16"/>
      <c r="O116" s="41"/>
      <c r="P116" s="41"/>
      <c r="Q116" s="41"/>
      <c r="R116" s="41"/>
      <c r="S116" s="41"/>
      <c r="T116" s="41"/>
      <c r="U116" s="41"/>
      <c r="V116" s="41"/>
      <c r="W116" s="16" t="s">
        <v>2239</v>
      </c>
      <c r="X116" s="16" t="s">
        <v>52</v>
      </c>
      <c r="Y116" s="2" t="s">
        <v>52</v>
      </c>
      <c r="Z116" s="2" t="s">
        <v>52</v>
      </c>
      <c r="AA116" s="42"/>
      <c r="AB116" s="2" t="s">
        <v>52</v>
      </c>
    </row>
    <row r="117" spans="1:28" ht="30" customHeight="1" x14ac:dyDescent="0.3">
      <c r="A117" s="16" t="s">
        <v>2245</v>
      </c>
      <c r="B117" s="16" t="s">
        <v>2242</v>
      </c>
      <c r="C117" s="16" t="s">
        <v>2243</v>
      </c>
      <c r="D117" s="40" t="s">
        <v>500</v>
      </c>
      <c r="E117" s="41"/>
      <c r="F117" s="16"/>
      <c r="G117" s="41"/>
      <c r="H117" s="16"/>
      <c r="I117" s="41"/>
      <c r="J117" s="16"/>
      <c r="K117" s="41"/>
      <c r="L117" s="16"/>
      <c r="M117" s="41"/>
      <c r="N117" s="16"/>
      <c r="O117" s="41"/>
      <c r="P117" s="41"/>
      <c r="Q117" s="41"/>
      <c r="R117" s="41"/>
      <c r="S117" s="41"/>
      <c r="T117" s="41"/>
      <c r="U117" s="41"/>
      <c r="V117" s="41"/>
      <c r="W117" s="16" t="s">
        <v>2244</v>
      </c>
      <c r="X117" s="16" t="s">
        <v>52</v>
      </c>
      <c r="Y117" s="2" t="s">
        <v>52</v>
      </c>
      <c r="Z117" s="2" t="s">
        <v>52</v>
      </c>
      <c r="AA117" s="42"/>
      <c r="AB117" s="2" t="s">
        <v>52</v>
      </c>
    </row>
    <row r="118" spans="1:28" ht="30" customHeight="1" x14ac:dyDescent="0.3">
      <c r="A118" s="16" t="s">
        <v>502</v>
      </c>
      <c r="B118" s="16" t="s">
        <v>498</v>
      </c>
      <c r="C118" s="16" t="s">
        <v>499</v>
      </c>
      <c r="D118" s="40" t="s">
        <v>500</v>
      </c>
      <c r="E118" s="41"/>
      <c r="F118" s="16"/>
      <c r="G118" s="41"/>
      <c r="H118" s="16"/>
      <c r="I118" s="41"/>
      <c r="J118" s="16"/>
      <c r="K118" s="41"/>
      <c r="L118" s="16"/>
      <c r="M118" s="41"/>
      <c r="N118" s="16"/>
      <c r="O118" s="41"/>
      <c r="P118" s="41"/>
      <c r="Q118" s="41"/>
      <c r="R118" s="41"/>
      <c r="S118" s="41"/>
      <c r="T118" s="41"/>
      <c r="U118" s="41"/>
      <c r="V118" s="41"/>
      <c r="W118" s="16" t="s">
        <v>501</v>
      </c>
      <c r="X118" s="16" t="s">
        <v>52</v>
      </c>
      <c r="Y118" s="2" t="s">
        <v>52</v>
      </c>
      <c r="Z118" s="2" t="s">
        <v>52</v>
      </c>
      <c r="AA118" s="42"/>
      <c r="AB118" s="2" t="s">
        <v>52</v>
      </c>
    </row>
    <row r="119" spans="1:28" ht="30" customHeight="1" x14ac:dyDescent="0.3">
      <c r="A119" s="16" t="s">
        <v>508</v>
      </c>
      <c r="B119" s="16" t="s">
        <v>504</v>
      </c>
      <c r="C119" s="16" t="s">
        <v>505</v>
      </c>
      <c r="D119" s="40" t="s">
        <v>506</v>
      </c>
      <c r="E119" s="41"/>
      <c r="F119" s="16"/>
      <c r="G119" s="41"/>
      <c r="H119" s="16"/>
      <c r="I119" s="41"/>
      <c r="J119" s="16"/>
      <c r="K119" s="41"/>
      <c r="L119" s="16"/>
      <c r="M119" s="41"/>
      <c r="N119" s="16"/>
      <c r="O119" s="41"/>
      <c r="P119" s="41"/>
      <c r="Q119" s="41"/>
      <c r="R119" s="41"/>
      <c r="S119" s="41"/>
      <c r="T119" s="41"/>
      <c r="U119" s="41"/>
      <c r="V119" s="41"/>
      <c r="W119" s="16" t="s">
        <v>507</v>
      </c>
      <c r="X119" s="16" t="s">
        <v>52</v>
      </c>
      <c r="Y119" s="2" t="s">
        <v>52</v>
      </c>
      <c r="Z119" s="2" t="s">
        <v>52</v>
      </c>
      <c r="AA119" s="42"/>
      <c r="AB119" s="2" t="s">
        <v>52</v>
      </c>
    </row>
    <row r="120" spans="1:28" ht="30" customHeight="1" x14ac:dyDescent="0.3">
      <c r="A120" s="16" t="s">
        <v>2417</v>
      </c>
      <c r="B120" s="16" t="s">
        <v>2414</v>
      </c>
      <c r="C120" s="16" t="s">
        <v>2415</v>
      </c>
      <c r="D120" s="40" t="s">
        <v>363</v>
      </c>
      <c r="E120" s="41"/>
      <c r="F120" s="16"/>
      <c r="G120" s="41"/>
      <c r="H120" s="16"/>
      <c r="I120" s="41"/>
      <c r="J120" s="16"/>
      <c r="K120" s="41"/>
      <c r="L120" s="16"/>
      <c r="M120" s="41"/>
      <c r="N120" s="16"/>
      <c r="O120" s="41"/>
      <c r="P120" s="41"/>
      <c r="Q120" s="41"/>
      <c r="R120" s="41"/>
      <c r="S120" s="41"/>
      <c r="T120" s="41"/>
      <c r="U120" s="41"/>
      <c r="V120" s="41"/>
      <c r="W120" s="16" t="s">
        <v>2416</v>
      </c>
      <c r="X120" s="16" t="s">
        <v>52</v>
      </c>
      <c r="Y120" s="2" t="s">
        <v>52</v>
      </c>
      <c r="Z120" s="2" t="s">
        <v>52</v>
      </c>
      <c r="AA120" s="42"/>
      <c r="AB120" s="2" t="s">
        <v>52</v>
      </c>
    </row>
    <row r="121" spans="1:28" ht="30" customHeight="1" x14ac:dyDescent="0.3">
      <c r="A121" s="16" t="s">
        <v>1854</v>
      </c>
      <c r="B121" s="16" t="s">
        <v>1851</v>
      </c>
      <c r="C121" s="16" t="s">
        <v>1852</v>
      </c>
      <c r="D121" s="40" t="s">
        <v>500</v>
      </c>
      <c r="E121" s="41"/>
      <c r="F121" s="16"/>
      <c r="G121" s="41"/>
      <c r="H121" s="16"/>
      <c r="I121" s="41"/>
      <c r="J121" s="16"/>
      <c r="K121" s="41"/>
      <c r="L121" s="16"/>
      <c r="M121" s="41"/>
      <c r="N121" s="16"/>
      <c r="O121" s="41"/>
      <c r="P121" s="41"/>
      <c r="Q121" s="41"/>
      <c r="R121" s="41"/>
      <c r="S121" s="41"/>
      <c r="T121" s="41"/>
      <c r="U121" s="41"/>
      <c r="V121" s="41"/>
      <c r="W121" s="16" t="s">
        <v>1853</v>
      </c>
      <c r="X121" s="16" t="s">
        <v>52</v>
      </c>
      <c r="Y121" s="2" t="s">
        <v>52</v>
      </c>
      <c r="Z121" s="2" t="s">
        <v>52</v>
      </c>
      <c r="AA121" s="42"/>
      <c r="AB121" s="2" t="s">
        <v>52</v>
      </c>
    </row>
    <row r="122" spans="1:28" ht="30" customHeight="1" x14ac:dyDescent="0.3">
      <c r="A122" s="16" t="s">
        <v>2331</v>
      </c>
      <c r="B122" s="16" t="s">
        <v>2328</v>
      </c>
      <c r="C122" s="16" t="s">
        <v>2329</v>
      </c>
      <c r="D122" s="40" t="s">
        <v>748</v>
      </c>
      <c r="E122" s="41"/>
      <c r="F122" s="16"/>
      <c r="G122" s="41"/>
      <c r="H122" s="16"/>
      <c r="I122" s="41"/>
      <c r="J122" s="16"/>
      <c r="K122" s="41"/>
      <c r="L122" s="16"/>
      <c r="M122" s="41"/>
      <c r="N122" s="16"/>
      <c r="O122" s="41"/>
      <c r="P122" s="41"/>
      <c r="Q122" s="41"/>
      <c r="R122" s="41"/>
      <c r="S122" s="41"/>
      <c r="T122" s="41"/>
      <c r="U122" s="41"/>
      <c r="V122" s="41"/>
      <c r="W122" s="16" t="s">
        <v>2330</v>
      </c>
      <c r="X122" s="16" t="s">
        <v>52</v>
      </c>
      <c r="Y122" s="2" t="s">
        <v>52</v>
      </c>
      <c r="Z122" s="2" t="s">
        <v>52</v>
      </c>
      <c r="AA122" s="42"/>
      <c r="AB122" s="2" t="s">
        <v>52</v>
      </c>
    </row>
    <row r="123" spans="1:28" ht="30" customHeight="1" x14ac:dyDescent="0.3">
      <c r="A123" s="16" t="s">
        <v>2020</v>
      </c>
      <c r="B123" s="16" t="s">
        <v>1949</v>
      </c>
      <c r="C123" s="16" t="s">
        <v>2018</v>
      </c>
      <c r="D123" s="40" t="s">
        <v>748</v>
      </c>
      <c r="E123" s="41"/>
      <c r="F123" s="16"/>
      <c r="G123" s="41"/>
      <c r="H123" s="16"/>
      <c r="I123" s="41"/>
      <c r="J123" s="16"/>
      <c r="K123" s="41"/>
      <c r="L123" s="16"/>
      <c r="M123" s="41"/>
      <c r="N123" s="16"/>
      <c r="O123" s="41"/>
      <c r="P123" s="41"/>
      <c r="Q123" s="41"/>
      <c r="R123" s="41"/>
      <c r="S123" s="41"/>
      <c r="T123" s="41"/>
      <c r="U123" s="41"/>
      <c r="V123" s="41"/>
      <c r="W123" s="16" t="s">
        <v>2019</v>
      </c>
      <c r="X123" s="16" t="s">
        <v>52</v>
      </c>
      <c r="Y123" s="2" t="s">
        <v>52</v>
      </c>
      <c r="Z123" s="2" t="s">
        <v>52</v>
      </c>
      <c r="AA123" s="42"/>
      <c r="AB123" s="2" t="s">
        <v>52</v>
      </c>
    </row>
    <row r="124" spans="1:28" ht="30" customHeight="1" x14ac:dyDescent="0.3">
      <c r="A124" s="16" t="s">
        <v>1952</v>
      </c>
      <c r="B124" s="16" t="s">
        <v>1949</v>
      </c>
      <c r="C124" s="16" t="s">
        <v>1950</v>
      </c>
      <c r="D124" s="40" t="s">
        <v>748</v>
      </c>
      <c r="E124" s="41"/>
      <c r="F124" s="16"/>
      <c r="G124" s="41"/>
      <c r="H124" s="16"/>
      <c r="I124" s="41"/>
      <c r="J124" s="16"/>
      <c r="K124" s="41"/>
      <c r="L124" s="16"/>
      <c r="M124" s="41"/>
      <c r="N124" s="16"/>
      <c r="O124" s="41"/>
      <c r="P124" s="41"/>
      <c r="Q124" s="41"/>
      <c r="R124" s="41"/>
      <c r="S124" s="41"/>
      <c r="T124" s="41"/>
      <c r="U124" s="41"/>
      <c r="V124" s="41"/>
      <c r="W124" s="16" t="s">
        <v>1951</v>
      </c>
      <c r="X124" s="16" t="s">
        <v>52</v>
      </c>
      <c r="Y124" s="2" t="s">
        <v>52</v>
      </c>
      <c r="Z124" s="2" t="s">
        <v>52</v>
      </c>
      <c r="AA124" s="42"/>
      <c r="AB124" s="2" t="s">
        <v>52</v>
      </c>
    </row>
    <row r="125" spans="1:28" ht="30" customHeight="1" x14ac:dyDescent="0.3">
      <c r="A125" s="16" t="s">
        <v>2089</v>
      </c>
      <c r="B125" s="16" t="s">
        <v>2086</v>
      </c>
      <c r="C125" s="16" t="s">
        <v>2087</v>
      </c>
      <c r="D125" s="40" t="s">
        <v>871</v>
      </c>
      <c r="E125" s="41"/>
      <c r="F125" s="16"/>
      <c r="G125" s="41"/>
      <c r="H125" s="16"/>
      <c r="I125" s="41"/>
      <c r="J125" s="16"/>
      <c r="K125" s="41"/>
      <c r="L125" s="16"/>
      <c r="M125" s="41"/>
      <c r="N125" s="16"/>
      <c r="O125" s="41"/>
      <c r="P125" s="41"/>
      <c r="Q125" s="41"/>
      <c r="R125" s="41"/>
      <c r="S125" s="41"/>
      <c r="T125" s="41"/>
      <c r="U125" s="41"/>
      <c r="V125" s="41"/>
      <c r="W125" s="16" t="s">
        <v>2088</v>
      </c>
      <c r="X125" s="16" t="s">
        <v>52</v>
      </c>
      <c r="Y125" s="2" t="s">
        <v>52</v>
      </c>
      <c r="Z125" s="2" t="s">
        <v>52</v>
      </c>
      <c r="AA125" s="42"/>
      <c r="AB125" s="2" t="s">
        <v>52</v>
      </c>
    </row>
    <row r="126" spans="1:28" ht="30" customHeight="1" x14ac:dyDescent="0.3">
      <c r="A126" s="16" t="s">
        <v>2119</v>
      </c>
      <c r="B126" s="16" t="s">
        <v>2116</v>
      </c>
      <c r="C126" s="16" t="s">
        <v>2117</v>
      </c>
      <c r="D126" s="40" t="s">
        <v>871</v>
      </c>
      <c r="E126" s="41"/>
      <c r="F126" s="16"/>
      <c r="G126" s="41"/>
      <c r="H126" s="16"/>
      <c r="I126" s="41"/>
      <c r="J126" s="16"/>
      <c r="K126" s="41"/>
      <c r="L126" s="16"/>
      <c r="M126" s="41"/>
      <c r="N126" s="16"/>
      <c r="O126" s="41"/>
      <c r="P126" s="41"/>
      <c r="Q126" s="41"/>
      <c r="R126" s="41"/>
      <c r="S126" s="41"/>
      <c r="T126" s="41"/>
      <c r="U126" s="41"/>
      <c r="V126" s="41"/>
      <c r="W126" s="16" t="s">
        <v>2118</v>
      </c>
      <c r="X126" s="16" t="s">
        <v>52</v>
      </c>
      <c r="Y126" s="2" t="s">
        <v>52</v>
      </c>
      <c r="Z126" s="2" t="s">
        <v>52</v>
      </c>
      <c r="AA126" s="42"/>
      <c r="AB126" s="2" t="s">
        <v>52</v>
      </c>
    </row>
    <row r="127" spans="1:28" ht="30" customHeight="1" x14ac:dyDescent="0.3">
      <c r="A127" s="16" t="s">
        <v>2040</v>
      </c>
      <c r="B127" s="16" t="s">
        <v>2037</v>
      </c>
      <c r="C127" s="16" t="s">
        <v>2038</v>
      </c>
      <c r="D127" s="40" t="s">
        <v>871</v>
      </c>
      <c r="E127" s="41"/>
      <c r="F127" s="16"/>
      <c r="G127" s="41"/>
      <c r="H127" s="16"/>
      <c r="I127" s="41"/>
      <c r="J127" s="16"/>
      <c r="K127" s="41"/>
      <c r="L127" s="16"/>
      <c r="M127" s="41"/>
      <c r="N127" s="16"/>
      <c r="O127" s="41"/>
      <c r="P127" s="41"/>
      <c r="Q127" s="41"/>
      <c r="R127" s="41"/>
      <c r="S127" s="41"/>
      <c r="T127" s="41"/>
      <c r="U127" s="41"/>
      <c r="V127" s="41"/>
      <c r="W127" s="16" t="s">
        <v>2039</v>
      </c>
      <c r="X127" s="16" t="s">
        <v>52</v>
      </c>
      <c r="Y127" s="2" t="s">
        <v>52</v>
      </c>
      <c r="Z127" s="2" t="s">
        <v>52</v>
      </c>
      <c r="AA127" s="42"/>
      <c r="AB127" s="2" t="s">
        <v>52</v>
      </c>
    </row>
    <row r="128" spans="1:28" ht="30" customHeight="1" x14ac:dyDescent="0.3">
      <c r="A128" s="16" t="s">
        <v>2065</v>
      </c>
      <c r="B128" s="16" t="s">
        <v>2062</v>
      </c>
      <c r="C128" s="16" t="s">
        <v>2063</v>
      </c>
      <c r="D128" s="40" t="s">
        <v>871</v>
      </c>
      <c r="E128" s="41"/>
      <c r="F128" s="16"/>
      <c r="G128" s="41"/>
      <c r="H128" s="16"/>
      <c r="I128" s="41"/>
      <c r="J128" s="16"/>
      <c r="K128" s="41"/>
      <c r="L128" s="16"/>
      <c r="M128" s="41"/>
      <c r="N128" s="16"/>
      <c r="O128" s="41"/>
      <c r="P128" s="41"/>
      <c r="Q128" s="41"/>
      <c r="R128" s="41"/>
      <c r="S128" s="41"/>
      <c r="T128" s="41"/>
      <c r="U128" s="41"/>
      <c r="V128" s="41"/>
      <c r="W128" s="16" t="s">
        <v>2064</v>
      </c>
      <c r="X128" s="16" t="s">
        <v>52</v>
      </c>
      <c r="Y128" s="2" t="s">
        <v>52</v>
      </c>
      <c r="Z128" s="2" t="s">
        <v>52</v>
      </c>
      <c r="AA128" s="42"/>
      <c r="AB128" s="2" t="s">
        <v>52</v>
      </c>
    </row>
    <row r="129" spans="1:28" ht="30" customHeight="1" x14ac:dyDescent="0.3">
      <c r="A129" s="16" t="s">
        <v>2078</v>
      </c>
      <c r="B129" s="16" t="s">
        <v>2062</v>
      </c>
      <c r="C129" s="16" t="s">
        <v>2076</v>
      </c>
      <c r="D129" s="40" t="s">
        <v>871</v>
      </c>
      <c r="E129" s="41"/>
      <c r="F129" s="16"/>
      <c r="G129" s="41"/>
      <c r="H129" s="16"/>
      <c r="I129" s="41"/>
      <c r="J129" s="16"/>
      <c r="K129" s="41"/>
      <c r="L129" s="16"/>
      <c r="M129" s="41"/>
      <c r="N129" s="16"/>
      <c r="O129" s="41"/>
      <c r="P129" s="41"/>
      <c r="Q129" s="41"/>
      <c r="R129" s="41"/>
      <c r="S129" s="41"/>
      <c r="T129" s="41"/>
      <c r="U129" s="41"/>
      <c r="V129" s="41"/>
      <c r="W129" s="16" t="s">
        <v>2077</v>
      </c>
      <c r="X129" s="16" t="s">
        <v>52</v>
      </c>
      <c r="Y129" s="2" t="s">
        <v>52</v>
      </c>
      <c r="Z129" s="2" t="s">
        <v>52</v>
      </c>
      <c r="AA129" s="42"/>
      <c r="AB129" s="2" t="s">
        <v>52</v>
      </c>
    </row>
    <row r="130" spans="1:28" ht="30" customHeight="1" x14ac:dyDescent="0.3">
      <c r="A130" s="16" t="s">
        <v>1467</v>
      </c>
      <c r="B130" s="16" t="s">
        <v>1464</v>
      </c>
      <c r="C130" s="16" t="s">
        <v>1465</v>
      </c>
      <c r="D130" s="40" t="s">
        <v>871</v>
      </c>
      <c r="E130" s="41"/>
      <c r="F130" s="16"/>
      <c r="G130" s="41"/>
      <c r="H130" s="16"/>
      <c r="I130" s="41"/>
      <c r="J130" s="16"/>
      <c r="K130" s="41"/>
      <c r="L130" s="16"/>
      <c r="M130" s="41"/>
      <c r="N130" s="16"/>
      <c r="O130" s="41"/>
      <c r="P130" s="41"/>
      <c r="Q130" s="41"/>
      <c r="R130" s="41"/>
      <c r="S130" s="41"/>
      <c r="T130" s="41"/>
      <c r="U130" s="41"/>
      <c r="V130" s="41"/>
      <c r="W130" s="16" t="s">
        <v>1466</v>
      </c>
      <c r="X130" s="16" t="s">
        <v>52</v>
      </c>
      <c r="Y130" s="2" t="s">
        <v>52</v>
      </c>
      <c r="Z130" s="2" t="s">
        <v>52</v>
      </c>
      <c r="AA130" s="42"/>
      <c r="AB130" s="2" t="s">
        <v>52</v>
      </c>
    </row>
    <row r="131" spans="1:28" ht="30" customHeight="1" x14ac:dyDescent="0.3">
      <c r="A131" s="16" t="s">
        <v>2069</v>
      </c>
      <c r="B131" s="16" t="s">
        <v>2042</v>
      </c>
      <c r="C131" s="16" t="s">
        <v>2067</v>
      </c>
      <c r="D131" s="40" t="s">
        <v>871</v>
      </c>
      <c r="E131" s="41"/>
      <c r="F131" s="16"/>
      <c r="G131" s="41"/>
      <c r="H131" s="16"/>
      <c r="I131" s="41"/>
      <c r="J131" s="16"/>
      <c r="K131" s="41"/>
      <c r="L131" s="16"/>
      <c r="M131" s="41"/>
      <c r="N131" s="16"/>
      <c r="O131" s="41"/>
      <c r="P131" s="41"/>
      <c r="Q131" s="41"/>
      <c r="R131" s="41"/>
      <c r="S131" s="41"/>
      <c r="T131" s="41"/>
      <c r="U131" s="41"/>
      <c r="V131" s="41"/>
      <c r="W131" s="16" t="s">
        <v>2068</v>
      </c>
      <c r="X131" s="16" t="s">
        <v>52</v>
      </c>
      <c r="Y131" s="2" t="s">
        <v>52</v>
      </c>
      <c r="Z131" s="2" t="s">
        <v>52</v>
      </c>
      <c r="AA131" s="42"/>
      <c r="AB131" s="2" t="s">
        <v>52</v>
      </c>
    </row>
    <row r="132" spans="1:28" ht="30" customHeight="1" x14ac:dyDescent="0.3">
      <c r="A132" s="16" t="s">
        <v>2045</v>
      </c>
      <c r="B132" s="16" t="s">
        <v>2042</v>
      </c>
      <c r="C132" s="16" t="s">
        <v>2043</v>
      </c>
      <c r="D132" s="40" t="s">
        <v>871</v>
      </c>
      <c r="E132" s="41"/>
      <c r="F132" s="16"/>
      <c r="G132" s="41"/>
      <c r="H132" s="16"/>
      <c r="I132" s="41"/>
      <c r="J132" s="16"/>
      <c r="K132" s="41"/>
      <c r="L132" s="16"/>
      <c r="M132" s="41"/>
      <c r="N132" s="16"/>
      <c r="O132" s="41"/>
      <c r="P132" s="41"/>
      <c r="Q132" s="41"/>
      <c r="R132" s="41"/>
      <c r="S132" s="41"/>
      <c r="T132" s="41"/>
      <c r="U132" s="41"/>
      <c r="V132" s="41"/>
      <c r="W132" s="16" t="s">
        <v>2044</v>
      </c>
      <c r="X132" s="16" t="s">
        <v>52</v>
      </c>
      <c r="Y132" s="2" t="s">
        <v>52</v>
      </c>
      <c r="Z132" s="2" t="s">
        <v>52</v>
      </c>
      <c r="AA132" s="42"/>
      <c r="AB132" s="2" t="s">
        <v>52</v>
      </c>
    </row>
    <row r="133" spans="1:28" ht="30" customHeight="1" x14ac:dyDescent="0.3">
      <c r="A133" s="16" t="s">
        <v>1751</v>
      </c>
      <c r="B133" s="16" t="s">
        <v>1748</v>
      </c>
      <c r="C133" s="16" t="s">
        <v>1749</v>
      </c>
      <c r="D133" s="40" t="s">
        <v>60</v>
      </c>
      <c r="E133" s="41"/>
      <c r="F133" s="16"/>
      <c r="G133" s="41"/>
      <c r="H133" s="16"/>
      <c r="I133" s="41"/>
      <c r="J133" s="16"/>
      <c r="K133" s="41"/>
      <c r="L133" s="16"/>
      <c r="M133" s="41"/>
      <c r="N133" s="16"/>
      <c r="O133" s="41"/>
      <c r="P133" s="41"/>
      <c r="Q133" s="41"/>
      <c r="R133" s="41"/>
      <c r="S133" s="41"/>
      <c r="T133" s="41"/>
      <c r="U133" s="41"/>
      <c r="V133" s="41"/>
      <c r="W133" s="16" t="s">
        <v>1750</v>
      </c>
      <c r="X133" s="16" t="s">
        <v>52</v>
      </c>
      <c r="Y133" s="2" t="s">
        <v>52</v>
      </c>
      <c r="Z133" s="2" t="s">
        <v>52</v>
      </c>
      <c r="AA133" s="42"/>
      <c r="AB133" s="2" t="s">
        <v>52</v>
      </c>
    </row>
    <row r="134" spans="1:28" ht="30" customHeight="1" x14ac:dyDescent="0.3">
      <c r="A134" s="16" t="s">
        <v>2623</v>
      </c>
      <c r="B134" s="16" t="s">
        <v>1706</v>
      </c>
      <c r="C134" s="16" t="s">
        <v>2621</v>
      </c>
      <c r="D134" s="40" t="s">
        <v>60</v>
      </c>
      <c r="E134" s="41"/>
      <c r="F134" s="16"/>
      <c r="G134" s="41"/>
      <c r="H134" s="16"/>
      <c r="I134" s="41"/>
      <c r="J134" s="16"/>
      <c r="K134" s="41"/>
      <c r="L134" s="16"/>
      <c r="M134" s="41"/>
      <c r="N134" s="16"/>
      <c r="O134" s="41"/>
      <c r="P134" s="41"/>
      <c r="Q134" s="41"/>
      <c r="R134" s="41"/>
      <c r="S134" s="41"/>
      <c r="T134" s="41"/>
      <c r="U134" s="41"/>
      <c r="V134" s="41"/>
      <c r="W134" s="16" t="s">
        <v>2622</v>
      </c>
      <c r="X134" s="16" t="s">
        <v>52</v>
      </c>
      <c r="Y134" s="2" t="s">
        <v>52</v>
      </c>
      <c r="Z134" s="2" t="s">
        <v>52</v>
      </c>
      <c r="AA134" s="42"/>
      <c r="AB134" s="2" t="s">
        <v>52</v>
      </c>
    </row>
    <row r="135" spans="1:28" ht="30" customHeight="1" x14ac:dyDescent="0.3">
      <c r="A135" s="16" t="s">
        <v>1809</v>
      </c>
      <c r="B135" s="16" t="s">
        <v>1706</v>
      </c>
      <c r="C135" s="16" t="s">
        <v>1807</v>
      </c>
      <c r="D135" s="40" t="s">
        <v>60</v>
      </c>
      <c r="E135" s="41"/>
      <c r="F135" s="16"/>
      <c r="G135" s="41"/>
      <c r="H135" s="16"/>
      <c r="I135" s="41"/>
      <c r="J135" s="16"/>
      <c r="K135" s="41"/>
      <c r="L135" s="16"/>
      <c r="M135" s="41"/>
      <c r="N135" s="16"/>
      <c r="O135" s="41"/>
      <c r="P135" s="41"/>
      <c r="Q135" s="41"/>
      <c r="R135" s="41"/>
      <c r="S135" s="41"/>
      <c r="T135" s="41"/>
      <c r="U135" s="41"/>
      <c r="V135" s="41"/>
      <c r="W135" s="16" t="s">
        <v>1808</v>
      </c>
      <c r="X135" s="16" t="s">
        <v>52</v>
      </c>
      <c r="Y135" s="2" t="s">
        <v>52</v>
      </c>
      <c r="Z135" s="2" t="s">
        <v>52</v>
      </c>
      <c r="AA135" s="42"/>
      <c r="AB135" s="2" t="s">
        <v>52</v>
      </c>
    </row>
    <row r="136" spans="1:28" ht="30" customHeight="1" x14ac:dyDescent="0.3">
      <c r="A136" s="16" t="s">
        <v>2639</v>
      </c>
      <c r="B136" s="16" t="s">
        <v>1706</v>
      </c>
      <c r="C136" s="16" t="s">
        <v>2637</v>
      </c>
      <c r="D136" s="40" t="s">
        <v>60</v>
      </c>
      <c r="E136" s="41"/>
      <c r="F136" s="16"/>
      <c r="G136" s="41"/>
      <c r="H136" s="16"/>
      <c r="I136" s="41"/>
      <c r="J136" s="16"/>
      <c r="K136" s="41"/>
      <c r="L136" s="16"/>
      <c r="M136" s="41"/>
      <c r="N136" s="16"/>
      <c r="O136" s="41"/>
      <c r="P136" s="41"/>
      <c r="Q136" s="41"/>
      <c r="R136" s="41"/>
      <c r="S136" s="41"/>
      <c r="T136" s="41"/>
      <c r="U136" s="41"/>
      <c r="V136" s="41"/>
      <c r="W136" s="16" t="s">
        <v>2638</v>
      </c>
      <c r="X136" s="16" t="s">
        <v>52</v>
      </c>
      <c r="Y136" s="2" t="s">
        <v>52</v>
      </c>
      <c r="Z136" s="2" t="s">
        <v>52</v>
      </c>
      <c r="AA136" s="42"/>
      <c r="AB136" s="2" t="s">
        <v>52</v>
      </c>
    </row>
    <row r="137" spans="1:28" ht="30" customHeight="1" x14ac:dyDescent="0.3">
      <c r="A137" s="16" t="s">
        <v>1709</v>
      </c>
      <c r="B137" s="16" t="s">
        <v>1706</v>
      </c>
      <c r="C137" s="16" t="s">
        <v>1707</v>
      </c>
      <c r="D137" s="40" t="s">
        <v>60</v>
      </c>
      <c r="E137" s="41"/>
      <c r="F137" s="16"/>
      <c r="G137" s="41"/>
      <c r="H137" s="16"/>
      <c r="I137" s="41"/>
      <c r="J137" s="16"/>
      <c r="K137" s="41"/>
      <c r="L137" s="16"/>
      <c r="M137" s="41"/>
      <c r="N137" s="16"/>
      <c r="O137" s="41"/>
      <c r="P137" s="41"/>
      <c r="Q137" s="41"/>
      <c r="R137" s="41"/>
      <c r="S137" s="41"/>
      <c r="T137" s="41"/>
      <c r="U137" s="41"/>
      <c r="V137" s="41"/>
      <c r="W137" s="16" t="s">
        <v>1708</v>
      </c>
      <c r="X137" s="16" t="s">
        <v>52</v>
      </c>
      <c r="Y137" s="2" t="s">
        <v>52</v>
      </c>
      <c r="Z137" s="2" t="s">
        <v>52</v>
      </c>
      <c r="AA137" s="42"/>
      <c r="AB137" s="2" t="s">
        <v>52</v>
      </c>
    </row>
    <row r="138" spans="1:28" ht="30" customHeight="1" x14ac:dyDescent="0.3">
      <c r="A138" s="16" t="s">
        <v>2631</v>
      </c>
      <c r="B138" s="16" t="s">
        <v>1706</v>
      </c>
      <c r="C138" s="16" t="s">
        <v>2629</v>
      </c>
      <c r="D138" s="40" t="s">
        <v>60</v>
      </c>
      <c r="E138" s="41"/>
      <c r="F138" s="16"/>
      <c r="G138" s="41"/>
      <c r="H138" s="16"/>
      <c r="I138" s="41"/>
      <c r="J138" s="16"/>
      <c r="K138" s="41"/>
      <c r="L138" s="16"/>
      <c r="M138" s="41"/>
      <c r="N138" s="16"/>
      <c r="O138" s="41"/>
      <c r="P138" s="41"/>
      <c r="Q138" s="41"/>
      <c r="R138" s="41"/>
      <c r="S138" s="41"/>
      <c r="T138" s="41"/>
      <c r="U138" s="41"/>
      <c r="V138" s="41"/>
      <c r="W138" s="16" t="s">
        <v>2630</v>
      </c>
      <c r="X138" s="16" t="s">
        <v>52</v>
      </c>
      <c r="Y138" s="2" t="s">
        <v>52</v>
      </c>
      <c r="Z138" s="2" t="s">
        <v>52</v>
      </c>
      <c r="AA138" s="42"/>
      <c r="AB138" s="2" t="s">
        <v>52</v>
      </c>
    </row>
    <row r="139" spans="1:28" ht="30" customHeight="1" x14ac:dyDescent="0.3">
      <c r="A139" s="16" t="s">
        <v>2303</v>
      </c>
      <c r="B139" s="16" t="s">
        <v>2300</v>
      </c>
      <c r="C139" s="16" t="s">
        <v>2301</v>
      </c>
      <c r="D139" s="40" t="s">
        <v>82</v>
      </c>
      <c r="E139" s="41"/>
      <c r="F139" s="16"/>
      <c r="G139" s="41"/>
      <c r="H139" s="16"/>
      <c r="I139" s="41"/>
      <c r="J139" s="16"/>
      <c r="K139" s="41"/>
      <c r="L139" s="16"/>
      <c r="M139" s="41"/>
      <c r="N139" s="16"/>
      <c r="O139" s="41"/>
      <c r="P139" s="41"/>
      <c r="Q139" s="41"/>
      <c r="R139" s="41"/>
      <c r="S139" s="41"/>
      <c r="T139" s="41"/>
      <c r="U139" s="41"/>
      <c r="V139" s="41"/>
      <c r="W139" s="16" t="s">
        <v>2302</v>
      </c>
      <c r="X139" s="16" t="s">
        <v>2794</v>
      </c>
      <c r="Y139" s="2" t="s">
        <v>52</v>
      </c>
      <c r="Z139" s="2" t="s">
        <v>52</v>
      </c>
      <c r="AA139" s="42"/>
      <c r="AB139" s="2" t="s">
        <v>52</v>
      </c>
    </row>
    <row r="140" spans="1:28" ht="30" customHeight="1" x14ac:dyDescent="0.3">
      <c r="A140" s="16" t="s">
        <v>2308</v>
      </c>
      <c r="B140" s="16" t="s">
        <v>2306</v>
      </c>
      <c r="C140" s="16" t="s">
        <v>2934</v>
      </c>
      <c r="D140" s="40" t="s">
        <v>82</v>
      </c>
      <c r="E140" s="41"/>
      <c r="F140" s="16"/>
      <c r="G140" s="41"/>
      <c r="H140" s="16"/>
      <c r="I140" s="41"/>
      <c r="J140" s="16"/>
      <c r="K140" s="41"/>
      <c r="L140" s="16"/>
      <c r="M140" s="41"/>
      <c r="N140" s="16"/>
      <c r="O140" s="41"/>
      <c r="P140" s="41"/>
      <c r="Q140" s="41"/>
      <c r="R140" s="41"/>
      <c r="S140" s="41"/>
      <c r="T140" s="41"/>
      <c r="U140" s="41"/>
      <c r="V140" s="41"/>
      <c r="W140" s="16" t="s">
        <v>2307</v>
      </c>
      <c r="X140" s="16" t="s">
        <v>2794</v>
      </c>
      <c r="Y140" s="2" t="s">
        <v>52</v>
      </c>
      <c r="Z140" s="2" t="s">
        <v>52</v>
      </c>
      <c r="AA140" s="42"/>
      <c r="AB140" s="2" t="s">
        <v>52</v>
      </c>
    </row>
    <row r="141" spans="1:28" ht="30" customHeight="1" x14ac:dyDescent="0.3">
      <c r="A141" s="16" t="s">
        <v>2311</v>
      </c>
      <c r="B141" s="16" t="s">
        <v>2306</v>
      </c>
      <c r="C141" s="16" t="s">
        <v>2935</v>
      </c>
      <c r="D141" s="40" t="s">
        <v>82</v>
      </c>
      <c r="E141" s="41"/>
      <c r="F141" s="16"/>
      <c r="G141" s="41"/>
      <c r="H141" s="16"/>
      <c r="I141" s="41"/>
      <c r="J141" s="16"/>
      <c r="K141" s="41"/>
      <c r="L141" s="16"/>
      <c r="M141" s="41"/>
      <c r="N141" s="16"/>
      <c r="O141" s="41"/>
      <c r="P141" s="41"/>
      <c r="Q141" s="41"/>
      <c r="R141" s="41"/>
      <c r="S141" s="41"/>
      <c r="T141" s="41"/>
      <c r="U141" s="41"/>
      <c r="V141" s="41"/>
      <c r="W141" s="16" t="s">
        <v>2310</v>
      </c>
      <c r="X141" s="16" t="s">
        <v>2794</v>
      </c>
      <c r="Y141" s="2" t="s">
        <v>52</v>
      </c>
      <c r="Z141" s="2" t="s">
        <v>52</v>
      </c>
      <c r="AA141" s="42"/>
      <c r="AB141" s="2" t="s">
        <v>52</v>
      </c>
    </row>
    <row r="142" spans="1:28" ht="30" customHeight="1" x14ac:dyDescent="0.3">
      <c r="A142" s="16" t="s">
        <v>773</v>
      </c>
      <c r="B142" s="16" t="s">
        <v>770</v>
      </c>
      <c r="C142" s="16" t="s">
        <v>771</v>
      </c>
      <c r="D142" s="40" t="s">
        <v>129</v>
      </c>
      <c r="E142" s="41"/>
      <c r="F142" s="16"/>
      <c r="G142" s="41"/>
      <c r="H142" s="16"/>
      <c r="I142" s="41"/>
      <c r="J142" s="16"/>
      <c r="K142" s="41"/>
      <c r="L142" s="16"/>
      <c r="M142" s="41"/>
      <c r="N142" s="16"/>
      <c r="O142" s="41"/>
      <c r="P142" s="41"/>
      <c r="Q142" s="41"/>
      <c r="R142" s="41"/>
      <c r="S142" s="41"/>
      <c r="T142" s="41"/>
      <c r="U142" s="41"/>
      <c r="V142" s="41"/>
      <c r="W142" s="16" t="s">
        <v>772</v>
      </c>
      <c r="X142" s="16" t="s">
        <v>52</v>
      </c>
      <c r="Y142" s="2" t="s">
        <v>2670</v>
      </c>
      <c r="Z142" s="2" t="s">
        <v>52</v>
      </c>
      <c r="AA142" s="42"/>
      <c r="AB142" s="2" t="s">
        <v>52</v>
      </c>
    </row>
    <row r="143" spans="1:28" ht="30" customHeight="1" x14ac:dyDescent="0.3">
      <c r="A143" s="16" t="s">
        <v>778</v>
      </c>
      <c r="B143" s="16" t="s">
        <v>775</v>
      </c>
      <c r="C143" s="16" t="s">
        <v>776</v>
      </c>
      <c r="D143" s="40" t="s">
        <v>129</v>
      </c>
      <c r="E143" s="41"/>
      <c r="F143" s="16"/>
      <c r="G143" s="41"/>
      <c r="H143" s="16"/>
      <c r="I143" s="41"/>
      <c r="J143" s="16"/>
      <c r="K143" s="41"/>
      <c r="L143" s="16"/>
      <c r="M143" s="41"/>
      <c r="N143" s="16"/>
      <c r="O143" s="41"/>
      <c r="P143" s="41"/>
      <c r="Q143" s="41"/>
      <c r="R143" s="41"/>
      <c r="S143" s="41"/>
      <c r="T143" s="41"/>
      <c r="U143" s="41"/>
      <c r="V143" s="41"/>
      <c r="W143" s="16" t="s">
        <v>777</v>
      </c>
      <c r="X143" s="16" t="s">
        <v>52</v>
      </c>
      <c r="Y143" s="2" t="s">
        <v>2670</v>
      </c>
      <c r="Z143" s="2" t="s">
        <v>52</v>
      </c>
      <c r="AA143" s="42"/>
      <c r="AB143" s="2" t="s">
        <v>52</v>
      </c>
    </row>
    <row r="144" spans="1:28" ht="30" customHeight="1" x14ac:dyDescent="0.3">
      <c r="A144" s="16" t="s">
        <v>783</v>
      </c>
      <c r="B144" s="16" t="s">
        <v>780</v>
      </c>
      <c r="C144" s="16" t="s">
        <v>781</v>
      </c>
      <c r="D144" s="40" t="s">
        <v>129</v>
      </c>
      <c r="E144" s="41"/>
      <c r="F144" s="16"/>
      <c r="G144" s="41"/>
      <c r="H144" s="16"/>
      <c r="I144" s="41"/>
      <c r="J144" s="16"/>
      <c r="K144" s="41"/>
      <c r="L144" s="16"/>
      <c r="M144" s="41"/>
      <c r="N144" s="16"/>
      <c r="O144" s="41"/>
      <c r="P144" s="41"/>
      <c r="Q144" s="41"/>
      <c r="R144" s="41"/>
      <c r="S144" s="41"/>
      <c r="T144" s="41"/>
      <c r="U144" s="41"/>
      <c r="V144" s="41"/>
      <c r="W144" s="16" t="s">
        <v>782</v>
      </c>
      <c r="X144" s="16" t="s">
        <v>52</v>
      </c>
      <c r="Y144" s="2" t="s">
        <v>2670</v>
      </c>
      <c r="Z144" s="2" t="s">
        <v>52</v>
      </c>
      <c r="AA144" s="42"/>
      <c r="AB144" s="2" t="s">
        <v>52</v>
      </c>
    </row>
    <row r="145" spans="1:28" ht="30" customHeight="1" x14ac:dyDescent="0.3">
      <c r="A145" s="16" t="s">
        <v>788</v>
      </c>
      <c r="B145" s="16" t="s">
        <v>785</v>
      </c>
      <c r="C145" s="16" t="s">
        <v>786</v>
      </c>
      <c r="D145" s="40" t="s">
        <v>129</v>
      </c>
      <c r="E145" s="41"/>
      <c r="F145" s="16"/>
      <c r="G145" s="41"/>
      <c r="H145" s="16"/>
      <c r="I145" s="41"/>
      <c r="J145" s="16"/>
      <c r="K145" s="41"/>
      <c r="L145" s="16"/>
      <c r="M145" s="41"/>
      <c r="N145" s="16"/>
      <c r="O145" s="41"/>
      <c r="P145" s="41"/>
      <c r="Q145" s="41"/>
      <c r="R145" s="41"/>
      <c r="S145" s="41"/>
      <c r="T145" s="41"/>
      <c r="U145" s="41"/>
      <c r="V145" s="41"/>
      <c r="W145" s="16" t="s">
        <v>787</v>
      </c>
      <c r="X145" s="16" t="s">
        <v>52</v>
      </c>
      <c r="Y145" s="2" t="s">
        <v>2670</v>
      </c>
      <c r="Z145" s="2" t="s">
        <v>52</v>
      </c>
      <c r="AA145" s="42"/>
      <c r="AB145" s="2" t="s">
        <v>52</v>
      </c>
    </row>
    <row r="146" spans="1:28" ht="30" customHeight="1" x14ac:dyDescent="0.3">
      <c r="A146" s="16" t="s">
        <v>793</v>
      </c>
      <c r="B146" s="16" t="s">
        <v>790</v>
      </c>
      <c r="C146" s="16" t="s">
        <v>791</v>
      </c>
      <c r="D146" s="40" t="s">
        <v>129</v>
      </c>
      <c r="E146" s="41"/>
      <c r="F146" s="16"/>
      <c r="G146" s="41"/>
      <c r="H146" s="16"/>
      <c r="I146" s="41"/>
      <c r="J146" s="16"/>
      <c r="K146" s="41"/>
      <c r="L146" s="16"/>
      <c r="M146" s="41"/>
      <c r="N146" s="16"/>
      <c r="O146" s="41"/>
      <c r="P146" s="41"/>
      <c r="Q146" s="41"/>
      <c r="R146" s="41"/>
      <c r="S146" s="41"/>
      <c r="T146" s="41"/>
      <c r="U146" s="41"/>
      <c r="V146" s="41"/>
      <c r="W146" s="16" t="s">
        <v>792</v>
      </c>
      <c r="X146" s="16" t="s">
        <v>52</v>
      </c>
      <c r="Y146" s="2" t="s">
        <v>2670</v>
      </c>
      <c r="Z146" s="2" t="s">
        <v>52</v>
      </c>
      <c r="AA146" s="42"/>
      <c r="AB146" s="2" t="s">
        <v>52</v>
      </c>
    </row>
    <row r="147" spans="1:28" ht="30" customHeight="1" x14ac:dyDescent="0.3">
      <c r="A147" s="16" t="s">
        <v>798</v>
      </c>
      <c r="B147" s="16" t="s">
        <v>795</v>
      </c>
      <c r="C147" s="16" t="s">
        <v>796</v>
      </c>
      <c r="D147" s="40" t="s">
        <v>129</v>
      </c>
      <c r="E147" s="41"/>
      <c r="F147" s="16"/>
      <c r="G147" s="41"/>
      <c r="H147" s="16"/>
      <c r="I147" s="41"/>
      <c r="J147" s="16"/>
      <c r="K147" s="41"/>
      <c r="L147" s="16"/>
      <c r="M147" s="41"/>
      <c r="N147" s="16"/>
      <c r="O147" s="41"/>
      <c r="P147" s="41"/>
      <c r="Q147" s="41"/>
      <c r="R147" s="41"/>
      <c r="S147" s="41"/>
      <c r="T147" s="41"/>
      <c r="U147" s="41"/>
      <c r="V147" s="41"/>
      <c r="W147" s="16" t="s">
        <v>797</v>
      </c>
      <c r="X147" s="16" t="s">
        <v>52</v>
      </c>
      <c r="Y147" s="2" t="s">
        <v>2670</v>
      </c>
      <c r="Z147" s="2" t="s">
        <v>52</v>
      </c>
      <c r="AA147" s="42"/>
      <c r="AB147" s="2" t="s">
        <v>52</v>
      </c>
    </row>
    <row r="148" spans="1:28" ht="30" customHeight="1" x14ac:dyDescent="0.3">
      <c r="A148" s="16" t="s">
        <v>803</v>
      </c>
      <c r="B148" s="16" t="s">
        <v>800</v>
      </c>
      <c r="C148" s="16" t="s">
        <v>801</v>
      </c>
      <c r="D148" s="40" t="s">
        <v>129</v>
      </c>
      <c r="E148" s="41"/>
      <c r="F148" s="16"/>
      <c r="G148" s="41"/>
      <c r="H148" s="16"/>
      <c r="I148" s="41"/>
      <c r="J148" s="16"/>
      <c r="K148" s="41"/>
      <c r="L148" s="16"/>
      <c r="M148" s="41"/>
      <c r="N148" s="16"/>
      <c r="O148" s="41"/>
      <c r="P148" s="41"/>
      <c r="Q148" s="41"/>
      <c r="R148" s="41"/>
      <c r="S148" s="41"/>
      <c r="T148" s="41"/>
      <c r="U148" s="41"/>
      <c r="V148" s="41"/>
      <c r="W148" s="16" t="s">
        <v>802</v>
      </c>
      <c r="X148" s="16" t="s">
        <v>52</v>
      </c>
      <c r="Y148" s="2" t="s">
        <v>2670</v>
      </c>
      <c r="Z148" s="2" t="s">
        <v>52</v>
      </c>
      <c r="AA148" s="42"/>
      <c r="AB148" s="2" t="s">
        <v>52</v>
      </c>
    </row>
    <row r="149" spans="1:28" ht="30" customHeight="1" x14ac:dyDescent="0.3">
      <c r="A149" s="16" t="s">
        <v>1557</v>
      </c>
      <c r="B149" s="16" t="s">
        <v>1517</v>
      </c>
      <c r="C149" s="16" t="s">
        <v>1555</v>
      </c>
      <c r="D149" s="40" t="s">
        <v>82</v>
      </c>
      <c r="E149" s="41"/>
      <c r="F149" s="16"/>
      <c r="G149" s="41"/>
      <c r="H149" s="16"/>
      <c r="I149" s="41"/>
      <c r="J149" s="16"/>
      <c r="K149" s="41"/>
      <c r="L149" s="16"/>
      <c r="M149" s="41"/>
      <c r="N149" s="16"/>
      <c r="O149" s="41"/>
      <c r="P149" s="41"/>
      <c r="Q149" s="41"/>
      <c r="R149" s="41"/>
      <c r="S149" s="41"/>
      <c r="T149" s="41"/>
      <c r="U149" s="41"/>
      <c r="V149" s="41"/>
      <c r="W149" s="16" t="s">
        <v>1556</v>
      </c>
      <c r="X149" s="16" t="s">
        <v>52</v>
      </c>
      <c r="Y149" s="2" t="s">
        <v>2799</v>
      </c>
      <c r="Z149" s="2" t="s">
        <v>52</v>
      </c>
      <c r="AA149" s="42"/>
      <c r="AB149" s="2" t="s">
        <v>52</v>
      </c>
    </row>
    <row r="150" spans="1:28" ht="30" customHeight="1" x14ac:dyDescent="0.3">
      <c r="A150" s="16" t="s">
        <v>2385</v>
      </c>
      <c r="B150" s="16" t="s">
        <v>292</v>
      </c>
      <c r="C150" s="16" t="s">
        <v>511</v>
      </c>
      <c r="D150" s="40" t="s">
        <v>2383</v>
      </c>
      <c r="E150" s="41"/>
      <c r="F150" s="16"/>
      <c r="G150" s="41"/>
      <c r="H150" s="16"/>
      <c r="I150" s="41"/>
      <c r="J150" s="16"/>
      <c r="K150" s="41"/>
      <c r="L150" s="16"/>
      <c r="M150" s="41"/>
      <c r="N150" s="16"/>
      <c r="O150" s="41"/>
      <c r="P150" s="41"/>
      <c r="Q150" s="41"/>
      <c r="R150" s="41"/>
      <c r="S150" s="41"/>
      <c r="T150" s="41"/>
      <c r="U150" s="41"/>
      <c r="V150" s="41"/>
      <c r="W150" s="16" t="s">
        <v>2384</v>
      </c>
      <c r="X150" s="16" t="s">
        <v>52</v>
      </c>
      <c r="Y150" s="2" t="s">
        <v>2799</v>
      </c>
      <c r="Z150" s="2" t="s">
        <v>52</v>
      </c>
      <c r="AA150" s="42"/>
      <c r="AB150" s="2" t="s">
        <v>52</v>
      </c>
    </row>
    <row r="151" spans="1:28" ht="30" customHeight="1" x14ac:dyDescent="0.3">
      <c r="A151" s="16" t="s">
        <v>1567</v>
      </c>
      <c r="B151" s="16" t="s">
        <v>1564</v>
      </c>
      <c r="C151" s="16" t="s">
        <v>1565</v>
      </c>
      <c r="D151" s="40" t="s">
        <v>82</v>
      </c>
      <c r="E151" s="41"/>
      <c r="F151" s="16"/>
      <c r="G151" s="41"/>
      <c r="H151" s="16"/>
      <c r="I151" s="41"/>
      <c r="J151" s="16"/>
      <c r="K151" s="41"/>
      <c r="L151" s="16"/>
      <c r="M151" s="41"/>
      <c r="N151" s="16"/>
      <c r="O151" s="41"/>
      <c r="P151" s="41"/>
      <c r="Q151" s="41"/>
      <c r="R151" s="41"/>
      <c r="S151" s="41"/>
      <c r="T151" s="41"/>
      <c r="U151" s="41"/>
      <c r="V151" s="41"/>
      <c r="W151" s="16" t="s">
        <v>1566</v>
      </c>
      <c r="X151" s="16" t="s">
        <v>52</v>
      </c>
      <c r="Y151" s="2" t="s">
        <v>2799</v>
      </c>
      <c r="Z151" s="2" t="s">
        <v>52</v>
      </c>
      <c r="AA151" s="42"/>
      <c r="AB151" s="2" t="s">
        <v>52</v>
      </c>
    </row>
    <row r="152" spans="1:28" ht="30" customHeight="1" x14ac:dyDescent="0.3">
      <c r="A152" s="16" t="s">
        <v>2134</v>
      </c>
      <c r="B152" s="16" t="s">
        <v>2131</v>
      </c>
      <c r="C152" s="16" t="s">
        <v>2132</v>
      </c>
      <c r="D152" s="40" t="s">
        <v>82</v>
      </c>
      <c r="E152" s="41"/>
      <c r="F152" s="16"/>
      <c r="G152" s="41"/>
      <c r="H152" s="16"/>
      <c r="I152" s="41"/>
      <c r="J152" s="16"/>
      <c r="K152" s="41"/>
      <c r="L152" s="16"/>
      <c r="M152" s="41"/>
      <c r="N152" s="16"/>
      <c r="O152" s="41"/>
      <c r="P152" s="41"/>
      <c r="Q152" s="41"/>
      <c r="R152" s="41"/>
      <c r="S152" s="41"/>
      <c r="T152" s="41"/>
      <c r="U152" s="41"/>
      <c r="V152" s="41"/>
      <c r="W152" s="16" t="s">
        <v>2133</v>
      </c>
      <c r="X152" s="16" t="s">
        <v>52</v>
      </c>
      <c r="Y152" s="2" t="s">
        <v>2799</v>
      </c>
      <c r="Z152" s="2" t="s">
        <v>52</v>
      </c>
      <c r="AA152" s="42"/>
      <c r="AB152" s="2" t="s">
        <v>52</v>
      </c>
    </row>
    <row r="153" spans="1:28" ht="30" customHeight="1" x14ac:dyDescent="0.3">
      <c r="A153" s="16" t="s">
        <v>2163</v>
      </c>
      <c r="B153" s="16" t="s">
        <v>2160</v>
      </c>
      <c r="C153" s="16" t="s">
        <v>2161</v>
      </c>
      <c r="D153" s="40" t="s">
        <v>82</v>
      </c>
      <c r="E153" s="41"/>
      <c r="F153" s="16"/>
      <c r="G153" s="41"/>
      <c r="H153" s="16"/>
      <c r="I153" s="41"/>
      <c r="J153" s="16"/>
      <c r="K153" s="41"/>
      <c r="L153" s="16"/>
      <c r="M153" s="41"/>
      <c r="N153" s="16"/>
      <c r="O153" s="41"/>
      <c r="P153" s="41"/>
      <c r="Q153" s="41"/>
      <c r="R153" s="41"/>
      <c r="S153" s="41"/>
      <c r="T153" s="41"/>
      <c r="U153" s="41"/>
      <c r="V153" s="41"/>
      <c r="W153" s="16" t="s">
        <v>2162</v>
      </c>
      <c r="X153" s="16" t="s">
        <v>52</v>
      </c>
      <c r="Y153" s="2" t="s">
        <v>2799</v>
      </c>
      <c r="Z153" s="2" t="s">
        <v>52</v>
      </c>
      <c r="AA153" s="42"/>
      <c r="AB153" s="2" t="s">
        <v>52</v>
      </c>
    </row>
    <row r="154" spans="1:28" ht="30" customHeight="1" x14ac:dyDescent="0.3">
      <c r="A154" s="16" t="s">
        <v>2190</v>
      </c>
      <c r="B154" s="16" t="s">
        <v>2187</v>
      </c>
      <c r="C154" s="16" t="s">
        <v>2188</v>
      </c>
      <c r="D154" s="40" t="s">
        <v>82</v>
      </c>
      <c r="E154" s="41"/>
      <c r="F154" s="16"/>
      <c r="G154" s="41"/>
      <c r="H154" s="16"/>
      <c r="I154" s="41"/>
      <c r="J154" s="16"/>
      <c r="K154" s="41"/>
      <c r="L154" s="16"/>
      <c r="M154" s="41"/>
      <c r="N154" s="16"/>
      <c r="O154" s="41"/>
      <c r="P154" s="41"/>
      <c r="Q154" s="41"/>
      <c r="R154" s="41"/>
      <c r="S154" s="41"/>
      <c r="T154" s="41"/>
      <c r="U154" s="41"/>
      <c r="V154" s="41"/>
      <c r="W154" s="16" t="s">
        <v>2189</v>
      </c>
      <c r="X154" s="16" t="s">
        <v>52</v>
      </c>
      <c r="Y154" s="2" t="s">
        <v>2799</v>
      </c>
      <c r="Z154" s="2" t="s">
        <v>52</v>
      </c>
      <c r="AA154" s="42"/>
      <c r="AB154" s="2" t="s">
        <v>52</v>
      </c>
    </row>
    <row r="155" spans="1:28" ht="30" customHeight="1" x14ac:dyDescent="0.3">
      <c r="A155" s="16" t="s">
        <v>2203</v>
      </c>
      <c r="B155" s="16" t="s">
        <v>2187</v>
      </c>
      <c r="C155" s="16" t="s">
        <v>2201</v>
      </c>
      <c r="D155" s="40" t="s">
        <v>82</v>
      </c>
      <c r="E155" s="41"/>
      <c r="F155" s="16"/>
      <c r="G155" s="41"/>
      <c r="H155" s="16"/>
      <c r="I155" s="41"/>
      <c r="J155" s="16"/>
      <c r="K155" s="41"/>
      <c r="L155" s="16"/>
      <c r="M155" s="41"/>
      <c r="N155" s="16"/>
      <c r="O155" s="41"/>
      <c r="P155" s="41"/>
      <c r="Q155" s="41"/>
      <c r="R155" s="41"/>
      <c r="S155" s="41"/>
      <c r="T155" s="41"/>
      <c r="U155" s="41"/>
      <c r="V155" s="41"/>
      <c r="W155" s="16" t="s">
        <v>2202</v>
      </c>
      <c r="X155" s="16" t="s">
        <v>52</v>
      </c>
      <c r="Y155" s="2" t="s">
        <v>2799</v>
      </c>
      <c r="Z155" s="2" t="s">
        <v>52</v>
      </c>
      <c r="AA155" s="42"/>
      <c r="AB155" s="2" t="s">
        <v>52</v>
      </c>
    </row>
    <row r="156" spans="1:28" ht="30" customHeight="1" x14ac:dyDescent="0.3">
      <c r="A156" s="16" t="s">
        <v>1920</v>
      </c>
      <c r="B156" s="16" t="s">
        <v>1917</v>
      </c>
      <c r="C156" s="16" t="s">
        <v>1918</v>
      </c>
      <c r="D156" s="40" t="s">
        <v>82</v>
      </c>
      <c r="E156" s="41"/>
      <c r="F156" s="16"/>
      <c r="G156" s="41"/>
      <c r="H156" s="16"/>
      <c r="I156" s="41"/>
      <c r="J156" s="16"/>
      <c r="K156" s="41"/>
      <c r="L156" s="16"/>
      <c r="M156" s="41"/>
      <c r="N156" s="16"/>
      <c r="O156" s="41"/>
      <c r="P156" s="41"/>
      <c r="Q156" s="41"/>
      <c r="R156" s="41"/>
      <c r="S156" s="41"/>
      <c r="T156" s="41"/>
      <c r="U156" s="41"/>
      <c r="V156" s="41"/>
      <c r="W156" s="16" t="s">
        <v>1919</v>
      </c>
      <c r="X156" s="16" t="s">
        <v>52</v>
      </c>
      <c r="Y156" s="2" t="s">
        <v>2799</v>
      </c>
      <c r="Z156" s="2" t="s">
        <v>52</v>
      </c>
      <c r="AA156" s="42"/>
      <c r="AB156" s="2" t="s">
        <v>52</v>
      </c>
    </row>
    <row r="157" spans="1:28" ht="30" customHeight="1" x14ac:dyDescent="0.3">
      <c r="A157" s="16" t="s">
        <v>1054</v>
      </c>
      <c r="B157" s="16" t="s">
        <v>1053</v>
      </c>
      <c r="C157" s="16" t="s">
        <v>880</v>
      </c>
      <c r="D157" s="40" t="s">
        <v>881</v>
      </c>
      <c r="E157" s="41"/>
      <c r="F157" s="16"/>
      <c r="G157" s="41"/>
      <c r="H157" s="16"/>
      <c r="I157" s="41"/>
      <c r="J157" s="16"/>
      <c r="K157" s="41"/>
      <c r="L157" s="16"/>
      <c r="M157" s="41"/>
      <c r="N157" s="16"/>
      <c r="O157" s="41"/>
      <c r="P157" s="41"/>
      <c r="Q157" s="41"/>
      <c r="R157" s="41"/>
      <c r="S157" s="41"/>
      <c r="T157" s="41"/>
      <c r="U157" s="41"/>
      <c r="V157" s="41"/>
      <c r="W157" s="16" t="s">
        <v>1120</v>
      </c>
      <c r="X157" s="16" t="s">
        <v>52</v>
      </c>
      <c r="Y157" s="2" t="s">
        <v>2800</v>
      </c>
      <c r="Z157" s="2" t="s">
        <v>52</v>
      </c>
      <c r="AA157" s="42"/>
      <c r="AB157" s="2" t="s">
        <v>52</v>
      </c>
    </row>
    <row r="158" spans="1:28" ht="30" customHeight="1" x14ac:dyDescent="0.3">
      <c r="A158" s="16" t="s">
        <v>1290</v>
      </c>
      <c r="B158" s="16" t="s">
        <v>1288</v>
      </c>
      <c r="C158" s="16" t="s">
        <v>880</v>
      </c>
      <c r="D158" s="40" t="s">
        <v>881</v>
      </c>
      <c r="E158" s="41"/>
      <c r="F158" s="16"/>
      <c r="G158" s="41"/>
      <c r="H158" s="16"/>
      <c r="I158" s="41"/>
      <c r="J158" s="16"/>
      <c r="K158" s="41"/>
      <c r="L158" s="16"/>
      <c r="M158" s="41"/>
      <c r="N158" s="16"/>
      <c r="O158" s="41"/>
      <c r="P158" s="41"/>
      <c r="Q158" s="41"/>
      <c r="R158" s="41"/>
      <c r="S158" s="41"/>
      <c r="T158" s="41"/>
      <c r="U158" s="41"/>
      <c r="V158" s="41"/>
      <c r="W158" s="16" t="s">
        <v>1289</v>
      </c>
      <c r="X158" s="16" t="s">
        <v>52</v>
      </c>
      <c r="Y158" s="2" t="s">
        <v>2800</v>
      </c>
      <c r="Z158" s="2" t="s">
        <v>52</v>
      </c>
      <c r="AA158" s="42"/>
      <c r="AB158" s="2" t="s">
        <v>52</v>
      </c>
    </row>
    <row r="159" spans="1:28" ht="30" customHeight="1" x14ac:dyDescent="0.3">
      <c r="A159" s="16" t="s">
        <v>1050</v>
      </c>
      <c r="B159" s="16" t="s">
        <v>1048</v>
      </c>
      <c r="C159" s="16" t="s">
        <v>880</v>
      </c>
      <c r="D159" s="40" t="s">
        <v>881</v>
      </c>
      <c r="E159" s="41"/>
      <c r="F159" s="16"/>
      <c r="G159" s="41"/>
      <c r="H159" s="16"/>
      <c r="I159" s="41"/>
      <c r="J159" s="16"/>
      <c r="K159" s="41"/>
      <c r="L159" s="16"/>
      <c r="M159" s="41"/>
      <c r="N159" s="16"/>
      <c r="O159" s="41"/>
      <c r="P159" s="41"/>
      <c r="Q159" s="41"/>
      <c r="R159" s="41"/>
      <c r="S159" s="41"/>
      <c r="T159" s="41"/>
      <c r="U159" s="41"/>
      <c r="V159" s="41"/>
      <c r="W159" s="16" t="s">
        <v>1118</v>
      </c>
      <c r="X159" s="16" t="s">
        <v>52</v>
      </c>
      <c r="Y159" s="2" t="s">
        <v>2800</v>
      </c>
      <c r="Z159" s="2" t="s">
        <v>52</v>
      </c>
      <c r="AA159" s="42"/>
      <c r="AB159" s="2" t="s">
        <v>52</v>
      </c>
    </row>
    <row r="160" spans="1:28" ht="30" customHeight="1" x14ac:dyDescent="0.3">
      <c r="A160" s="16" t="s">
        <v>1234</v>
      </c>
      <c r="B160" s="16" t="s">
        <v>1232</v>
      </c>
      <c r="C160" s="16" t="s">
        <v>880</v>
      </c>
      <c r="D160" s="40" t="s">
        <v>881</v>
      </c>
      <c r="E160" s="41"/>
      <c r="F160" s="16"/>
      <c r="G160" s="41"/>
      <c r="H160" s="16"/>
      <c r="I160" s="41"/>
      <c r="J160" s="16"/>
      <c r="K160" s="41"/>
      <c r="L160" s="16"/>
      <c r="M160" s="41"/>
      <c r="N160" s="16"/>
      <c r="O160" s="41"/>
      <c r="P160" s="41"/>
      <c r="Q160" s="41"/>
      <c r="R160" s="41"/>
      <c r="S160" s="41"/>
      <c r="T160" s="41"/>
      <c r="U160" s="41"/>
      <c r="V160" s="41"/>
      <c r="W160" s="16" t="s">
        <v>1233</v>
      </c>
      <c r="X160" s="16" t="s">
        <v>52</v>
      </c>
      <c r="Y160" s="2" t="s">
        <v>2800</v>
      </c>
      <c r="Z160" s="2" t="s">
        <v>52</v>
      </c>
      <c r="AA160" s="42"/>
      <c r="AB160" s="2" t="s">
        <v>52</v>
      </c>
    </row>
    <row r="161" spans="1:28" ht="30" customHeight="1" x14ac:dyDescent="0.3">
      <c r="A161" s="16" t="s">
        <v>1255</v>
      </c>
      <c r="B161" s="16" t="s">
        <v>1253</v>
      </c>
      <c r="C161" s="16" t="s">
        <v>880</v>
      </c>
      <c r="D161" s="40" t="s">
        <v>881</v>
      </c>
      <c r="E161" s="41"/>
      <c r="F161" s="16"/>
      <c r="G161" s="41"/>
      <c r="H161" s="16"/>
      <c r="I161" s="41"/>
      <c r="J161" s="16"/>
      <c r="K161" s="41"/>
      <c r="L161" s="16"/>
      <c r="M161" s="41"/>
      <c r="N161" s="16"/>
      <c r="O161" s="41"/>
      <c r="P161" s="41"/>
      <c r="Q161" s="41"/>
      <c r="R161" s="41"/>
      <c r="S161" s="41"/>
      <c r="T161" s="41"/>
      <c r="U161" s="41"/>
      <c r="V161" s="41"/>
      <c r="W161" s="16" t="s">
        <v>1254</v>
      </c>
      <c r="X161" s="16" t="s">
        <v>52</v>
      </c>
      <c r="Y161" s="2" t="s">
        <v>2800</v>
      </c>
      <c r="Z161" s="2" t="s">
        <v>52</v>
      </c>
      <c r="AA161" s="42"/>
      <c r="AB161" s="2" t="s">
        <v>52</v>
      </c>
    </row>
    <row r="162" spans="1:28" ht="30" customHeight="1" x14ac:dyDescent="0.3">
      <c r="A162" s="16" t="s">
        <v>1605</v>
      </c>
      <c r="B162" s="16" t="s">
        <v>1603</v>
      </c>
      <c r="C162" s="16" t="s">
        <v>880</v>
      </c>
      <c r="D162" s="40" t="s">
        <v>881</v>
      </c>
      <c r="E162" s="41"/>
      <c r="F162" s="16"/>
      <c r="G162" s="41"/>
      <c r="H162" s="16"/>
      <c r="I162" s="41"/>
      <c r="J162" s="16"/>
      <c r="K162" s="41"/>
      <c r="L162" s="16"/>
      <c r="M162" s="41"/>
      <c r="N162" s="16"/>
      <c r="O162" s="41"/>
      <c r="P162" s="41"/>
      <c r="Q162" s="41"/>
      <c r="R162" s="41"/>
      <c r="S162" s="41"/>
      <c r="T162" s="41"/>
      <c r="U162" s="41"/>
      <c r="V162" s="41"/>
      <c r="W162" s="16" t="s">
        <v>1604</v>
      </c>
      <c r="X162" s="16" t="s">
        <v>52</v>
      </c>
      <c r="Y162" s="2" t="s">
        <v>2800</v>
      </c>
      <c r="Z162" s="2" t="s">
        <v>52</v>
      </c>
      <c r="AA162" s="42"/>
      <c r="AB162" s="2" t="s">
        <v>52</v>
      </c>
    </row>
    <row r="163" spans="1:28" ht="30" customHeight="1" x14ac:dyDescent="0.3">
      <c r="A163" s="16" t="s">
        <v>1609</v>
      </c>
      <c r="B163" s="16" t="s">
        <v>1607</v>
      </c>
      <c r="C163" s="16" t="s">
        <v>880</v>
      </c>
      <c r="D163" s="40" t="s">
        <v>881</v>
      </c>
      <c r="E163" s="41"/>
      <c r="F163" s="16"/>
      <c r="G163" s="41"/>
      <c r="H163" s="16"/>
      <c r="I163" s="41"/>
      <c r="J163" s="16"/>
      <c r="K163" s="41"/>
      <c r="L163" s="16"/>
      <c r="M163" s="41"/>
      <c r="N163" s="16"/>
      <c r="O163" s="41"/>
      <c r="P163" s="41"/>
      <c r="Q163" s="41"/>
      <c r="R163" s="41"/>
      <c r="S163" s="41"/>
      <c r="T163" s="41"/>
      <c r="U163" s="41"/>
      <c r="V163" s="41"/>
      <c r="W163" s="16" t="s">
        <v>1608</v>
      </c>
      <c r="X163" s="16" t="s">
        <v>52</v>
      </c>
      <c r="Y163" s="2" t="s">
        <v>2800</v>
      </c>
      <c r="Z163" s="2" t="s">
        <v>52</v>
      </c>
      <c r="AA163" s="42"/>
      <c r="AB163" s="2" t="s">
        <v>52</v>
      </c>
    </row>
    <row r="164" spans="1:28" ht="30" customHeight="1" x14ac:dyDescent="0.3">
      <c r="A164" s="16" t="s">
        <v>1282</v>
      </c>
      <c r="B164" s="16" t="s">
        <v>1280</v>
      </c>
      <c r="C164" s="16" t="s">
        <v>880</v>
      </c>
      <c r="D164" s="40" t="s">
        <v>881</v>
      </c>
      <c r="E164" s="41"/>
      <c r="F164" s="16"/>
      <c r="G164" s="41"/>
      <c r="H164" s="16"/>
      <c r="I164" s="41"/>
      <c r="J164" s="16"/>
      <c r="K164" s="41"/>
      <c r="L164" s="16"/>
      <c r="M164" s="41"/>
      <c r="N164" s="16"/>
      <c r="O164" s="41"/>
      <c r="P164" s="41"/>
      <c r="Q164" s="41"/>
      <c r="R164" s="41"/>
      <c r="S164" s="41"/>
      <c r="T164" s="41"/>
      <c r="U164" s="41"/>
      <c r="V164" s="41"/>
      <c r="W164" s="16" t="s">
        <v>1281</v>
      </c>
      <c r="X164" s="16" t="s">
        <v>52</v>
      </c>
      <c r="Y164" s="2" t="s">
        <v>2800</v>
      </c>
      <c r="Z164" s="2" t="s">
        <v>52</v>
      </c>
      <c r="AA164" s="42"/>
      <c r="AB164" s="2" t="s">
        <v>52</v>
      </c>
    </row>
    <row r="165" spans="1:28" ht="30" customHeight="1" x14ac:dyDescent="0.3">
      <c r="A165" s="16" t="s">
        <v>2425</v>
      </c>
      <c r="B165" s="16" t="s">
        <v>2423</v>
      </c>
      <c r="C165" s="16" t="s">
        <v>880</v>
      </c>
      <c r="D165" s="40" t="s">
        <v>881</v>
      </c>
      <c r="E165" s="41"/>
      <c r="F165" s="16"/>
      <c r="G165" s="41"/>
      <c r="H165" s="16"/>
      <c r="I165" s="41"/>
      <c r="J165" s="16"/>
      <c r="K165" s="41"/>
      <c r="L165" s="16"/>
      <c r="M165" s="41"/>
      <c r="N165" s="16"/>
      <c r="O165" s="41"/>
      <c r="P165" s="41"/>
      <c r="Q165" s="41"/>
      <c r="R165" s="41"/>
      <c r="S165" s="41"/>
      <c r="T165" s="41"/>
      <c r="U165" s="41"/>
      <c r="V165" s="41"/>
      <c r="W165" s="16" t="s">
        <v>2424</v>
      </c>
      <c r="X165" s="16" t="s">
        <v>52</v>
      </c>
      <c r="Y165" s="2" t="s">
        <v>2800</v>
      </c>
      <c r="Z165" s="2" t="s">
        <v>52</v>
      </c>
      <c r="AA165" s="42"/>
      <c r="AB165" s="2" t="s">
        <v>52</v>
      </c>
    </row>
    <row r="166" spans="1:28" ht="30" customHeight="1" x14ac:dyDescent="0.3">
      <c r="A166" s="16" t="s">
        <v>1596</v>
      </c>
      <c r="B166" s="16" t="s">
        <v>1594</v>
      </c>
      <c r="C166" s="16" t="s">
        <v>880</v>
      </c>
      <c r="D166" s="40" t="s">
        <v>881</v>
      </c>
      <c r="E166" s="41"/>
      <c r="F166" s="16"/>
      <c r="G166" s="41"/>
      <c r="H166" s="16"/>
      <c r="I166" s="41"/>
      <c r="J166" s="16"/>
      <c r="K166" s="41"/>
      <c r="L166" s="16"/>
      <c r="M166" s="41"/>
      <c r="N166" s="16"/>
      <c r="O166" s="41"/>
      <c r="P166" s="41"/>
      <c r="Q166" s="41"/>
      <c r="R166" s="41"/>
      <c r="S166" s="41"/>
      <c r="T166" s="41"/>
      <c r="U166" s="41"/>
      <c r="V166" s="41"/>
      <c r="W166" s="16" t="s">
        <v>1595</v>
      </c>
      <c r="X166" s="16" t="s">
        <v>52</v>
      </c>
      <c r="Y166" s="2" t="s">
        <v>2800</v>
      </c>
      <c r="Z166" s="2" t="s">
        <v>52</v>
      </c>
      <c r="AA166" s="42"/>
      <c r="AB166" s="2" t="s">
        <v>52</v>
      </c>
    </row>
    <row r="167" spans="1:28" ht="30" customHeight="1" x14ac:dyDescent="0.3">
      <c r="A167" s="16" t="s">
        <v>1210</v>
      </c>
      <c r="B167" s="16" t="s">
        <v>1208</v>
      </c>
      <c r="C167" s="16" t="s">
        <v>880</v>
      </c>
      <c r="D167" s="40" t="s">
        <v>881</v>
      </c>
      <c r="E167" s="41"/>
      <c r="F167" s="16"/>
      <c r="G167" s="41"/>
      <c r="H167" s="16"/>
      <c r="I167" s="41"/>
      <c r="J167" s="16"/>
      <c r="K167" s="41"/>
      <c r="L167" s="16"/>
      <c r="M167" s="41"/>
      <c r="N167" s="16"/>
      <c r="O167" s="41"/>
      <c r="P167" s="41"/>
      <c r="Q167" s="41"/>
      <c r="R167" s="41"/>
      <c r="S167" s="41"/>
      <c r="T167" s="41"/>
      <c r="U167" s="41"/>
      <c r="V167" s="41"/>
      <c r="W167" s="16" t="s">
        <v>1209</v>
      </c>
      <c r="X167" s="16" t="s">
        <v>52</v>
      </c>
      <c r="Y167" s="2" t="s">
        <v>2800</v>
      </c>
      <c r="Z167" s="2" t="s">
        <v>52</v>
      </c>
      <c r="AA167" s="42"/>
      <c r="AB167" s="2" t="s">
        <v>52</v>
      </c>
    </row>
    <row r="168" spans="1:28" ht="30" customHeight="1" x14ac:dyDescent="0.3">
      <c r="A168" s="16" t="s">
        <v>1864</v>
      </c>
      <c r="B168" s="16" t="s">
        <v>1862</v>
      </c>
      <c r="C168" s="16" t="s">
        <v>880</v>
      </c>
      <c r="D168" s="40" t="s">
        <v>881</v>
      </c>
      <c r="E168" s="41"/>
      <c r="F168" s="16"/>
      <c r="G168" s="41"/>
      <c r="H168" s="16"/>
      <c r="I168" s="41"/>
      <c r="J168" s="16"/>
      <c r="K168" s="41"/>
      <c r="L168" s="16"/>
      <c r="M168" s="41"/>
      <c r="N168" s="16"/>
      <c r="O168" s="41"/>
      <c r="P168" s="41"/>
      <c r="Q168" s="41"/>
      <c r="R168" s="41"/>
      <c r="S168" s="41"/>
      <c r="T168" s="41"/>
      <c r="U168" s="41"/>
      <c r="V168" s="41"/>
      <c r="W168" s="16" t="s">
        <v>1863</v>
      </c>
      <c r="X168" s="16" t="s">
        <v>52</v>
      </c>
      <c r="Y168" s="2" t="s">
        <v>2800</v>
      </c>
      <c r="Z168" s="2" t="s">
        <v>52</v>
      </c>
      <c r="AA168" s="42"/>
      <c r="AB168" s="2" t="s">
        <v>52</v>
      </c>
    </row>
    <row r="169" spans="1:28" ht="30" customHeight="1" x14ac:dyDescent="0.3">
      <c r="A169" s="16" t="s">
        <v>1908</v>
      </c>
      <c r="B169" s="16" t="s">
        <v>1906</v>
      </c>
      <c r="C169" s="16" t="s">
        <v>880</v>
      </c>
      <c r="D169" s="40" t="s">
        <v>881</v>
      </c>
      <c r="E169" s="41"/>
      <c r="F169" s="16"/>
      <c r="G169" s="41"/>
      <c r="H169" s="16"/>
      <c r="I169" s="41"/>
      <c r="J169" s="16"/>
      <c r="K169" s="41"/>
      <c r="L169" s="16"/>
      <c r="M169" s="41"/>
      <c r="N169" s="16"/>
      <c r="O169" s="41"/>
      <c r="P169" s="41"/>
      <c r="Q169" s="41"/>
      <c r="R169" s="41"/>
      <c r="S169" s="41"/>
      <c r="T169" s="41"/>
      <c r="U169" s="41"/>
      <c r="V169" s="41"/>
      <c r="W169" s="16" t="s">
        <v>1907</v>
      </c>
      <c r="X169" s="16" t="s">
        <v>52</v>
      </c>
      <c r="Y169" s="2" t="s">
        <v>2800</v>
      </c>
      <c r="Z169" s="2" t="s">
        <v>52</v>
      </c>
      <c r="AA169" s="42"/>
      <c r="AB169" s="2" t="s">
        <v>52</v>
      </c>
    </row>
    <row r="170" spans="1:28" ht="30" customHeight="1" x14ac:dyDescent="0.3">
      <c r="A170" s="16" t="s">
        <v>1400</v>
      </c>
      <c r="B170" s="16" t="s">
        <v>1398</v>
      </c>
      <c r="C170" s="16" t="s">
        <v>880</v>
      </c>
      <c r="D170" s="40" t="s">
        <v>881</v>
      </c>
      <c r="E170" s="41"/>
      <c r="F170" s="16"/>
      <c r="G170" s="41"/>
      <c r="H170" s="16"/>
      <c r="I170" s="41"/>
      <c r="J170" s="16"/>
      <c r="K170" s="41"/>
      <c r="L170" s="16"/>
      <c r="M170" s="41"/>
      <c r="N170" s="16"/>
      <c r="O170" s="41"/>
      <c r="P170" s="41"/>
      <c r="Q170" s="41"/>
      <c r="R170" s="41"/>
      <c r="S170" s="41"/>
      <c r="T170" s="41"/>
      <c r="U170" s="41"/>
      <c r="V170" s="41"/>
      <c r="W170" s="16" t="s">
        <v>1399</v>
      </c>
      <c r="X170" s="16" t="s">
        <v>52</v>
      </c>
      <c r="Y170" s="2" t="s">
        <v>2800</v>
      </c>
      <c r="Z170" s="2" t="s">
        <v>52</v>
      </c>
      <c r="AA170" s="42"/>
      <c r="AB170" s="2" t="s">
        <v>52</v>
      </c>
    </row>
    <row r="171" spans="1:28" ht="30" customHeight="1" x14ac:dyDescent="0.3">
      <c r="A171" s="16" t="s">
        <v>1337</v>
      </c>
      <c r="B171" s="16" t="s">
        <v>1335</v>
      </c>
      <c r="C171" s="16" t="s">
        <v>880</v>
      </c>
      <c r="D171" s="40" t="s">
        <v>881</v>
      </c>
      <c r="E171" s="41"/>
      <c r="F171" s="16"/>
      <c r="G171" s="41"/>
      <c r="H171" s="16"/>
      <c r="I171" s="41"/>
      <c r="J171" s="16"/>
      <c r="K171" s="41"/>
      <c r="L171" s="16"/>
      <c r="M171" s="41"/>
      <c r="N171" s="16"/>
      <c r="O171" s="41"/>
      <c r="P171" s="41"/>
      <c r="Q171" s="41"/>
      <c r="R171" s="41"/>
      <c r="S171" s="41"/>
      <c r="T171" s="41"/>
      <c r="U171" s="41"/>
      <c r="V171" s="41"/>
      <c r="W171" s="16" t="s">
        <v>1336</v>
      </c>
      <c r="X171" s="16" t="s">
        <v>52</v>
      </c>
      <c r="Y171" s="2" t="s">
        <v>2800</v>
      </c>
      <c r="Z171" s="2" t="s">
        <v>52</v>
      </c>
      <c r="AA171" s="42"/>
      <c r="AB171" s="2" t="s">
        <v>52</v>
      </c>
    </row>
    <row r="172" spans="1:28" ht="30" customHeight="1" x14ac:dyDescent="0.3">
      <c r="A172" s="16" t="s">
        <v>1944</v>
      </c>
      <c r="B172" s="16" t="s">
        <v>1942</v>
      </c>
      <c r="C172" s="16" t="s">
        <v>880</v>
      </c>
      <c r="D172" s="40" t="s">
        <v>881</v>
      </c>
      <c r="E172" s="41"/>
      <c r="F172" s="16"/>
      <c r="G172" s="41"/>
      <c r="H172" s="16"/>
      <c r="I172" s="41"/>
      <c r="J172" s="16"/>
      <c r="K172" s="41"/>
      <c r="L172" s="16"/>
      <c r="M172" s="41"/>
      <c r="N172" s="16"/>
      <c r="O172" s="41"/>
      <c r="P172" s="41"/>
      <c r="Q172" s="41"/>
      <c r="R172" s="41"/>
      <c r="S172" s="41"/>
      <c r="T172" s="41"/>
      <c r="U172" s="41"/>
      <c r="V172" s="41"/>
      <c r="W172" s="16" t="s">
        <v>1943</v>
      </c>
      <c r="X172" s="16" t="s">
        <v>52</v>
      </c>
      <c r="Y172" s="2" t="s">
        <v>2800</v>
      </c>
      <c r="Z172" s="2" t="s">
        <v>52</v>
      </c>
      <c r="AA172" s="42"/>
      <c r="AB172" s="2" t="s">
        <v>52</v>
      </c>
    </row>
    <row r="173" spans="1:28" ht="30" customHeight="1" x14ac:dyDescent="0.3">
      <c r="A173" s="16" t="s">
        <v>2031</v>
      </c>
      <c r="B173" s="16" t="s">
        <v>2029</v>
      </c>
      <c r="C173" s="16" t="s">
        <v>880</v>
      </c>
      <c r="D173" s="40" t="s">
        <v>881</v>
      </c>
      <c r="E173" s="41"/>
      <c r="F173" s="16"/>
      <c r="G173" s="41"/>
      <c r="H173" s="16"/>
      <c r="I173" s="41"/>
      <c r="J173" s="16"/>
      <c r="K173" s="41"/>
      <c r="L173" s="16"/>
      <c r="M173" s="41"/>
      <c r="N173" s="16"/>
      <c r="O173" s="41"/>
      <c r="P173" s="41"/>
      <c r="Q173" s="41"/>
      <c r="R173" s="41"/>
      <c r="S173" s="41"/>
      <c r="T173" s="41"/>
      <c r="U173" s="41"/>
      <c r="V173" s="41"/>
      <c r="W173" s="16" t="s">
        <v>2030</v>
      </c>
      <c r="X173" s="16" t="s">
        <v>52</v>
      </c>
      <c r="Y173" s="2" t="s">
        <v>2800</v>
      </c>
      <c r="Z173" s="2" t="s">
        <v>52</v>
      </c>
      <c r="AA173" s="42"/>
      <c r="AB173" s="2" t="s">
        <v>52</v>
      </c>
    </row>
    <row r="174" spans="1:28" ht="30" customHeight="1" x14ac:dyDescent="0.3">
      <c r="A174" s="16" t="s">
        <v>1486</v>
      </c>
      <c r="B174" s="16" t="s">
        <v>1484</v>
      </c>
      <c r="C174" s="16" t="s">
        <v>880</v>
      </c>
      <c r="D174" s="40" t="s">
        <v>881</v>
      </c>
      <c r="E174" s="41"/>
      <c r="F174" s="16"/>
      <c r="G174" s="41"/>
      <c r="H174" s="16"/>
      <c r="I174" s="41"/>
      <c r="J174" s="16"/>
      <c r="K174" s="41"/>
      <c r="L174" s="16"/>
      <c r="M174" s="41"/>
      <c r="N174" s="16"/>
      <c r="O174" s="41"/>
      <c r="P174" s="41"/>
      <c r="Q174" s="41"/>
      <c r="R174" s="41"/>
      <c r="S174" s="41"/>
      <c r="T174" s="41"/>
      <c r="U174" s="41"/>
      <c r="V174" s="41"/>
      <c r="W174" s="16" t="s">
        <v>1485</v>
      </c>
      <c r="X174" s="16" t="s">
        <v>52</v>
      </c>
      <c r="Y174" s="2" t="s">
        <v>2800</v>
      </c>
      <c r="Z174" s="2" t="s">
        <v>52</v>
      </c>
      <c r="AA174" s="42"/>
      <c r="AB174" s="2" t="s">
        <v>52</v>
      </c>
    </row>
    <row r="175" spans="1:28" ht="30" customHeight="1" x14ac:dyDescent="0.3">
      <c r="A175" s="16" t="s">
        <v>1975</v>
      </c>
      <c r="B175" s="16" t="s">
        <v>1973</v>
      </c>
      <c r="C175" s="16" t="s">
        <v>880</v>
      </c>
      <c r="D175" s="40" t="s">
        <v>881</v>
      </c>
      <c r="E175" s="41"/>
      <c r="F175" s="16"/>
      <c r="G175" s="41"/>
      <c r="H175" s="16"/>
      <c r="I175" s="41"/>
      <c r="J175" s="16"/>
      <c r="K175" s="41"/>
      <c r="L175" s="16"/>
      <c r="M175" s="41"/>
      <c r="N175" s="16"/>
      <c r="O175" s="41"/>
      <c r="P175" s="41"/>
      <c r="Q175" s="41"/>
      <c r="R175" s="41"/>
      <c r="S175" s="41"/>
      <c r="T175" s="41"/>
      <c r="U175" s="41"/>
      <c r="V175" s="41"/>
      <c r="W175" s="16" t="s">
        <v>1974</v>
      </c>
      <c r="X175" s="16" t="s">
        <v>52</v>
      </c>
      <c r="Y175" s="2" t="s">
        <v>2800</v>
      </c>
      <c r="Z175" s="2" t="s">
        <v>52</v>
      </c>
      <c r="AA175" s="42"/>
      <c r="AB175" s="2" t="s">
        <v>52</v>
      </c>
    </row>
    <row r="176" spans="1:28" ht="30" customHeight="1" x14ac:dyDescent="0.3">
      <c r="A176" s="16" t="s">
        <v>2556</v>
      </c>
      <c r="B176" s="16" t="s">
        <v>2554</v>
      </c>
      <c r="C176" s="16" t="s">
        <v>880</v>
      </c>
      <c r="D176" s="40" t="s">
        <v>881</v>
      </c>
      <c r="E176" s="41"/>
      <c r="F176" s="16"/>
      <c r="G176" s="41"/>
      <c r="H176" s="16"/>
      <c r="I176" s="41"/>
      <c r="J176" s="16"/>
      <c r="K176" s="41"/>
      <c r="L176" s="16"/>
      <c r="M176" s="41"/>
      <c r="N176" s="16"/>
      <c r="O176" s="41"/>
      <c r="P176" s="41"/>
      <c r="Q176" s="41"/>
      <c r="R176" s="41"/>
      <c r="S176" s="41"/>
      <c r="T176" s="41"/>
      <c r="U176" s="41"/>
      <c r="V176" s="41"/>
      <c r="W176" s="16" t="s">
        <v>2555</v>
      </c>
      <c r="X176" s="16" t="s">
        <v>52</v>
      </c>
      <c r="Y176" s="2" t="s">
        <v>2800</v>
      </c>
      <c r="Z176" s="2" t="s">
        <v>52</v>
      </c>
      <c r="AA176" s="42"/>
      <c r="AB176" s="2" t="s">
        <v>52</v>
      </c>
    </row>
    <row r="177" spans="1:28" ht="30" customHeight="1" x14ac:dyDescent="0.3">
      <c r="A177" s="16" t="s">
        <v>2563</v>
      </c>
      <c r="B177" s="16" t="s">
        <v>2561</v>
      </c>
      <c r="C177" s="16" t="s">
        <v>880</v>
      </c>
      <c r="D177" s="40" t="s">
        <v>881</v>
      </c>
      <c r="E177" s="41"/>
      <c r="F177" s="16"/>
      <c r="G177" s="41"/>
      <c r="H177" s="16"/>
      <c r="I177" s="41"/>
      <c r="J177" s="16"/>
      <c r="K177" s="41"/>
      <c r="L177" s="16"/>
      <c r="M177" s="41"/>
      <c r="N177" s="16"/>
      <c r="O177" s="41"/>
      <c r="P177" s="41"/>
      <c r="Q177" s="41"/>
      <c r="R177" s="41"/>
      <c r="S177" s="41"/>
      <c r="T177" s="41"/>
      <c r="U177" s="41"/>
      <c r="V177" s="41"/>
      <c r="W177" s="16" t="s">
        <v>2562</v>
      </c>
      <c r="X177" s="16" t="s">
        <v>52</v>
      </c>
      <c r="Y177" s="2" t="s">
        <v>2800</v>
      </c>
      <c r="Z177" s="2" t="s">
        <v>52</v>
      </c>
      <c r="AA177" s="42"/>
      <c r="AB177" s="2" t="s">
        <v>52</v>
      </c>
    </row>
    <row r="178" spans="1:28" ht="30" customHeight="1" x14ac:dyDescent="0.3">
      <c r="A178" s="16" t="s">
        <v>883</v>
      </c>
      <c r="B178" s="16" t="s">
        <v>879</v>
      </c>
      <c r="C178" s="16" t="s">
        <v>880</v>
      </c>
      <c r="D178" s="40" t="s">
        <v>881</v>
      </c>
      <c r="E178" s="41"/>
      <c r="F178" s="16"/>
      <c r="G178" s="41"/>
      <c r="H178" s="16"/>
      <c r="I178" s="41"/>
      <c r="J178" s="16"/>
      <c r="K178" s="41"/>
      <c r="L178" s="16"/>
      <c r="M178" s="41"/>
      <c r="N178" s="16"/>
      <c r="O178" s="41"/>
      <c r="P178" s="41"/>
      <c r="Q178" s="41"/>
      <c r="R178" s="41"/>
      <c r="S178" s="41"/>
      <c r="T178" s="41"/>
      <c r="U178" s="41"/>
      <c r="V178" s="41"/>
      <c r="W178" s="16" t="s">
        <v>882</v>
      </c>
      <c r="X178" s="16" t="s">
        <v>52</v>
      </c>
      <c r="Y178" s="2" t="s">
        <v>2800</v>
      </c>
      <c r="Z178" s="2" t="s">
        <v>52</v>
      </c>
      <c r="AA178" s="42"/>
      <c r="AB178" s="2" t="s">
        <v>52</v>
      </c>
    </row>
    <row r="179" spans="1:28" ht="30" customHeight="1" x14ac:dyDescent="0.3">
      <c r="A179" s="16" t="s">
        <v>1031</v>
      </c>
      <c r="B179" s="16" t="s">
        <v>1029</v>
      </c>
      <c r="C179" s="16" t="s">
        <v>880</v>
      </c>
      <c r="D179" s="40" t="s">
        <v>881</v>
      </c>
      <c r="E179" s="41"/>
      <c r="F179" s="16"/>
      <c r="G179" s="41"/>
      <c r="H179" s="16"/>
      <c r="I179" s="41"/>
      <c r="J179" s="16"/>
      <c r="K179" s="41"/>
      <c r="L179" s="16"/>
      <c r="M179" s="41"/>
      <c r="N179" s="16"/>
      <c r="O179" s="41"/>
      <c r="P179" s="41"/>
      <c r="Q179" s="41"/>
      <c r="R179" s="41"/>
      <c r="S179" s="41"/>
      <c r="T179" s="41"/>
      <c r="U179" s="41"/>
      <c r="V179" s="41"/>
      <c r="W179" s="16" t="s">
        <v>1030</v>
      </c>
      <c r="X179" s="16" t="s">
        <v>52</v>
      </c>
      <c r="Y179" s="2" t="s">
        <v>2800</v>
      </c>
      <c r="Z179" s="2" t="s">
        <v>52</v>
      </c>
      <c r="AA179" s="42"/>
      <c r="AB179" s="2" t="s">
        <v>52</v>
      </c>
    </row>
    <row r="180" spans="1:28" ht="30" customHeight="1" x14ac:dyDescent="0.3">
      <c r="A180" s="16" t="s">
        <v>952</v>
      </c>
      <c r="B180" s="16" t="s">
        <v>950</v>
      </c>
      <c r="C180" s="16" t="s">
        <v>880</v>
      </c>
      <c r="D180" s="40" t="s">
        <v>881</v>
      </c>
      <c r="E180" s="41"/>
      <c r="F180" s="16"/>
      <c r="G180" s="41"/>
      <c r="H180" s="16"/>
      <c r="I180" s="41"/>
      <c r="J180" s="16"/>
      <c r="K180" s="41"/>
      <c r="L180" s="16"/>
      <c r="M180" s="41"/>
      <c r="N180" s="16"/>
      <c r="O180" s="41"/>
      <c r="P180" s="41"/>
      <c r="Q180" s="41"/>
      <c r="R180" s="41"/>
      <c r="S180" s="41"/>
      <c r="T180" s="41"/>
      <c r="U180" s="41"/>
      <c r="V180" s="41"/>
      <c r="W180" s="16" t="s">
        <v>951</v>
      </c>
      <c r="X180" s="16" t="s">
        <v>52</v>
      </c>
      <c r="Y180" s="2" t="s">
        <v>2800</v>
      </c>
      <c r="Z180" s="2" t="s">
        <v>52</v>
      </c>
      <c r="AA180" s="42"/>
      <c r="AB180" s="2" t="s">
        <v>52</v>
      </c>
    </row>
    <row r="181" spans="1:28" ht="30" customHeight="1" x14ac:dyDescent="0.3">
      <c r="A181" s="16" t="s">
        <v>2520</v>
      </c>
      <c r="B181" s="16" t="s">
        <v>2518</v>
      </c>
      <c r="C181" s="16" t="s">
        <v>880</v>
      </c>
      <c r="D181" s="40" t="s">
        <v>881</v>
      </c>
      <c r="E181" s="41"/>
      <c r="F181" s="16"/>
      <c r="G181" s="41"/>
      <c r="H181" s="16"/>
      <c r="I181" s="41"/>
      <c r="J181" s="16"/>
      <c r="K181" s="41"/>
      <c r="L181" s="16"/>
      <c r="M181" s="41"/>
      <c r="N181" s="16"/>
      <c r="O181" s="41"/>
      <c r="P181" s="41"/>
      <c r="Q181" s="41"/>
      <c r="R181" s="41"/>
      <c r="S181" s="41"/>
      <c r="T181" s="41"/>
      <c r="U181" s="41"/>
      <c r="V181" s="41"/>
      <c r="W181" s="16" t="s">
        <v>2519</v>
      </c>
      <c r="X181" s="16" t="s">
        <v>52</v>
      </c>
      <c r="Y181" s="2" t="s">
        <v>2800</v>
      </c>
      <c r="Z181" s="2" t="s">
        <v>52</v>
      </c>
      <c r="AA181" s="42"/>
      <c r="AB181" s="2" t="s">
        <v>52</v>
      </c>
    </row>
    <row r="182" spans="1:28" ht="30" customHeight="1" x14ac:dyDescent="0.3">
      <c r="A182" s="16" t="s">
        <v>1461</v>
      </c>
      <c r="B182" s="16" t="s">
        <v>1458</v>
      </c>
      <c r="C182" s="16" t="s">
        <v>1459</v>
      </c>
      <c r="D182" s="40" t="s">
        <v>881</v>
      </c>
      <c r="E182" s="41"/>
      <c r="F182" s="16"/>
      <c r="G182" s="41"/>
      <c r="H182" s="16"/>
      <c r="I182" s="41"/>
      <c r="J182" s="16"/>
      <c r="K182" s="41"/>
      <c r="L182" s="16"/>
      <c r="M182" s="41"/>
      <c r="N182" s="16"/>
      <c r="O182" s="41"/>
      <c r="P182" s="41"/>
      <c r="Q182" s="41"/>
      <c r="R182" s="41"/>
      <c r="S182" s="41"/>
      <c r="T182" s="41"/>
      <c r="U182" s="41"/>
      <c r="V182" s="41"/>
      <c r="W182" s="16" t="s">
        <v>1460</v>
      </c>
      <c r="X182" s="16" t="s">
        <v>52</v>
      </c>
      <c r="Y182" s="2" t="s">
        <v>2800</v>
      </c>
      <c r="Z182" s="2" t="s">
        <v>52</v>
      </c>
      <c r="AA182" s="42"/>
      <c r="AB182" s="2" t="s">
        <v>52</v>
      </c>
    </row>
    <row r="183" spans="1:28" ht="30" customHeight="1" x14ac:dyDescent="0.3">
      <c r="A183" s="16" t="s">
        <v>445</v>
      </c>
      <c r="B183" s="16" t="s">
        <v>442</v>
      </c>
      <c r="C183" s="16" t="s">
        <v>443</v>
      </c>
      <c r="D183" s="40" t="s">
        <v>363</v>
      </c>
      <c r="E183" s="41"/>
      <c r="F183" s="16"/>
      <c r="G183" s="41"/>
      <c r="H183" s="16"/>
      <c r="I183" s="41"/>
      <c r="J183" s="16"/>
      <c r="K183" s="41"/>
      <c r="L183" s="16"/>
      <c r="M183" s="41"/>
      <c r="N183" s="16"/>
      <c r="O183" s="41"/>
      <c r="P183" s="41"/>
      <c r="Q183" s="41"/>
      <c r="R183" s="41"/>
      <c r="S183" s="41"/>
      <c r="T183" s="41"/>
      <c r="U183" s="41"/>
      <c r="V183" s="41"/>
      <c r="W183" s="16" t="s">
        <v>444</v>
      </c>
      <c r="X183" s="16" t="s">
        <v>2794</v>
      </c>
      <c r="Y183" s="2" t="s">
        <v>52</v>
      </c>
      <c r="Z183" s="2" t="s">
        <v>52</v>
      </c>
      <c r="AA183" s="42"/>
      <c r="AB183" s="2" t="s">
        <v>52</v>
      </c>
    </row>
    <row r="184" spans="1:28" ht="30" customHeight="1" x14ac:dyDescent="0.3">
      <c r="A184" s="16" t="s">
        <v>450</v>
      </c>
      <c r="B184" s="16" t="s">
        <v>447</v>
      </c>
      <c r="C184" s="16" t="s">
        <v>448</v>
      </c>
      <c r="D184" s="40" t="s">
        <v>363</v>
      </c>
      <c r="E184" s="41"/>
      <c r="F184" s="16"/>
      <c r="G184" s="41"/>
      <c r="H184" s="16"/>
      <c r="I184" s="41"/>
      <c r="J184" s="16"/>
      <c r="K184" s="41"/>
      <c r="L184" s="16"/>
      <c r="M184" s="41"/>
      <c r="N184" s="16"/>
      <c r="O184" s="41"/>
      <c r="P184" s="41"/>
      <c r="Q184" s="41"/>
      <c r="R184" s="41"/>
      <c r="S184" s="41"/>
      <c r="T184" s="41"/>
      <c r="U184" s="41"/>
      <c r="V184" s="41"/>
      <c r="W184" s="16" t="s">
        <v>449</v>
      </c>
      <c r="X184" s="16" t="s">
        <v>2794</v>
      </c>
      <c r="Y184" s="2" t="s">
        <v>52</v>
      </c>
      <c r="Z184" s="2" t="s">
        <v>52</v>
      </c>
      <c r="AA184" s="42"/>
      <c r="AB184" s="2" t="s">
        <v>52</v>
      </c>
    </row>
    <row r="185" spans="1:28" ht="30" customHeight="1" x14ac:dyDescent="0.3">
      <c r="A185" s="16" t="s">
        <v>455</v>
      </c>
      <c r="B185" s="16" t="s">
        <v>452</v>
      </c>
      <c r="C185" s="16" t="s">
        <v>453</v>
      </c>
      <c r="D185" s="40" t="s">
        <v>363</v>
      </c>
      <c r="E185" s="41"/>
      <c r="F185" s="16"/>
      <c r="G185" s="41"/>
      <c r="H185" s="16"/>
      <c r="I185" s="41"/>
      <c r="J185" s="16"/>
      <c r="K185" s="41"/>
      <c r="L185" s="16"/>
      <c r="M185" s="41"/>
      <c r="N185" s="16"/>
      <c r="O185" s="41"/>
      <c r="P185" s="41"/>
      <c r="Q185" s="41"/>
      <c r="R185" s="41"/>
      <c r="S185" s="41"/>
      <c r="T185" s="41"/>
      <c r="U185" s="41"/>
      <c r="V185" s="41"/>
      <c r="W185" s="16" t="s">
        <v>454</v>
      </c>
      <c r="X185" s="16" t="s">
        <v>2794</v>
      </c>
      <c r="Y185" s="2" t="s">
        <v>52</v>
      </c>
      <c r="Z185" s="2" t="s">
        <v>52</v>
      </c>
      <c r="AA185" s="42"/>
      <c r="AB185" s="2" t="s">
        <v>52</v>
      </c>
    </row>
    <row r="186" spans="1:28" ht="30" customHeight="1" x14ac:dyDescent="0.3">
      <c r="A186" s="16" t="s">
        <v>460</v>
      </c>
      <c r="B186" s="16" t="s">
        <v>457</v>
      </c>
      <c r="C186" s="16" t="s">
        <v>52</v>
      </c>
      <c r="D186" s="40" t="s">
        <v>458</v>
      </c>
      <c r="E186" s="41"/>
      <c r="F186" s="16"/>
      <c r="G186" s="41"/>
      <c r="H186" s="16"/>
      <c r="I186" s="41"/>
      <c r="J186" s="16"/>
      <c r="K186" s="41"/>
      <c r="L186" s="16"/>
      <c r="M186" s="41"/>
      <c r="N186" s="16"/>
      <c r="O186" s="41"/>
      <c r="P186" s="41"/>
      <c r="Q186" s="41"/>
      <c r="R186" s="41"/>
      <c r="S186" s="41"/>
      <c r="T186" s="41"/>
      <c r="U186" s="41"/>
      <c r="V186" s="41"/>
      <c r="W186" s="16" t="s">
        <v>459</v>
      </c>
      <c r="X186" s="16" t="s">
        <v>2794</v>
      </c>
      <c r="Y186" s="2" t="s">
        <v>52</v>
      </c>
      <c r="Z186" s="2" t="s">
        <v>52</v>
      </c>
      <c r="AA186" s="42"/>
      <c r="AB186" s="2" t="s">
        <v>52</v>
      </c>
    </row>
    <row r="187" spans="1:28" ht="30" customHeight="1" x14ac:dyDescent="0.3">
      <c r="A187" s="16" t="s">
        <v>464</v>
      </c>
      <c r="B187" s="16" t="s">
        <v>462</v>
      </c>
      <c r="C187" s="16" t="s">
        <v>52</v>
      </c>
      <c r="D187" s="40" t="s">
        <v>60</v>
      </c>
      <c r="E187" s="41"/>
      <c r="F187" s="16"/>
      <c r="G187" s="41"/>
      <c r="H187" s="16"/>
      <c r="I187" s="41"/>
      <c r="J187" s="16"/>
      <c r="K187" s="41"/>
      <c r="L187" s="16"/>
      <c r="M187" s="41"/>
      <c r="N187" s="16"/>
      <c r="O187" s="41"/>
      <c r="P187" s="41"/>
      <c r="Q187" s="41"/>
      <c r="R187" s="41"/>
      <c r="S187" s="41"/>
      <c r="T187" s="41"/>
      <c r="U187" s="41"/>
      <c r="V187" s="41"/>
      <c r="W187" s="16" t="s">
        <v>463</v>
      </c>
      <c r="X187" s="16" t="s">
        <v>2794</v>
      </c>
      <c r="Y187" s="2" t="s">
        <v>52</v>
      </c>
      <c r="Z187" s="2" t="s">
        <v>52</v>
      </c>
      <c r="AA187" s="42"/>
      <c r="AB187" s="2" t="s">
        <v>52</v>
      </c>
    </row>
    <row r="188" spans="1:28" ht="30" customHeight="1" x14ac:dyDescent="0.3">
      <c r="A188" s="16" t="s">
        <v>468</v>
      </c>
      <c r="B188" s="16" t="s">
        <v>466</v>
      </c>
      <c r="C188" s="16" t="s">
        <v>52</v>
      </c>
      <c r="D188" s="40" t="s">
        <v>458</v>
      </c>
      <c r="E188" s="41"/>
      <c r="F188" s="16"/>
      <c r="G188" s="41"/>
      <c r="H188" s="16"/>
      <c r="I188" s="41"/>
      <c r="J188" s="16"/>
      <c r="K188" s="41"/>
      <c r="L188" s="16"/>
      <c r="M188" s="41"/>
      <c r="N188" s="16"/>
      <c r="O188" s="41"/>
      <c r="P188" s="41"/>
      <c r="Q188" s="41"/>
      <c r="R188" s="41"/>
      <c r="S188" s="41"/>
      <c r="T188" s="41"/>
      <c r="U188" s="41"/>
      <c r="V188" s="41"/>
      <c r="W188" s="16" t="s">
        <v>467</v>
      </c>
      <c r="X188" s="16" t="s">
        <v>2794</v>
      </c>
      <c r="Y188" s="2" t="s">
        <v>52</v>
      </c>
      <c r="Z188" s="2" t="s">
        <v>52</v>
      </c>
      <c r="AA188" s="42"/>
      <c r="AB188" s="2" t="s">
        <v>52</v>
      </c>
    </row>
    <row r="189" spans="1:28" ht="30" customHeight="1" x14ac:dyDescent="0.3">
      <c r="A189" s="16" t="s">
        <v>473</v>
      </c>
      <c r="B189" s="16" t="s">
        <v>470</v>
      </c>
      <c r="C189" s="16" t="s">
        <v>471</v>
      </c>
      <c r="D189" s="40" t="s">
        <v>363</v>
      </c>
      <c r="E189" s="41"/>
      <c r="F189" s="16"/>
      <c r="G189" s="41"/>
      <c r="H189" s="16"/>
      <c r="I189" s="41"/>
      <c r="J189" s="16"/>
      <c r="K189" s="41"/>
      <c r="L189" s="16"/>
      <c r="M189" s="41"/>
      <c r="N189" s="16"/>
      <c r="O189" s="41"/>
      <c r="P189" s="41"/>
      <c r="Q189" s="41"/>
      <c r="R189" s="41"/>
      <c r="S189" s="41"/>
      <c r="T189" s="41"/>
      <c r="U189" s="41"/>
      <c r="V189" s="41"/>
      <c r="W189" s="16" t="s">
        <v>472</v>
      </c>
      <c r="X189" s="16" t="s">
        <v>2794</v>
      </c>
      <c r="Y189" s="2" t="s">
        <v>52</v>
      </c>
      <c r="Z189" s="2" t="s">
        <v>52</v>
      </c>
      <c r="AA189" s="42"/>
      <c r="AB189" s="2" t="s">
        <v>52</v>
      </c>
    </row>
    <row r="190" spans="1:28" ht="30" customHeight="1" x14ac:dyDescent="0.3">
      <c r="A190" s="16" t="s">
        <v>477</v>
      </c>
      <c r="B190" s="16" t="s">
        <v>475</v>
      </c>
      <c r="C190" s="16" t="s">
        <v>52</v>
      </c>
      <c r="D190" s="40" t="s">
        <v>458</v>
      </c>
      <c r="E190" s="41"/>
      <c r="F190" s="16"/>
      <c r="G190" s="41"/>
      <c r="H190" s="16"/>
      <c r="I190" s="41"/>
      <c r="J190" s="16"/>
      <c r="K190" s="41"/>
      <c r="L190" s="16"/>
      <c r="M190" s="41"/>
      <c r="N190" s="16"/>
      <c r="O190" s="41"/>
      <c r="P190" s="41"/>
      <c r="Q190" s="41"/>
      <c r="R190" s="41"/>
      <c r="S190" s="41"/>
      <c r="T190" s="41"/>
      <c r="U190" s="41"/>
      <c r="V190" s="41"/>
      <c r="W190" s="16" t="s">
        <v>476</v>
      </c>
      <c r="X190" s="16" t="s">
        <v>2794</v>
      </c>
      <c r="Y190" s="2" t="s">
        <v>52</v>
      </c>
      <c r="Z190" s="2" t="s">
        <v>52</v>
      </c>
      <c r="AA190" s="42"/>
      <c r="AB190" s="2" t="s">
        <v>52</v>
      </c>
    </row>
    <row r="191" spans="1:28" ht="30" customHeight="1" x14ac:dyDescent="0.3">
      <c r="A191" s="16" t="s">
        <v>190</v>
      </c>
      <c r="B191" s="16" t="s">
        <v>187</v>
      </c>
      <c r="C191" s="16" t="s">
        <v>188</v>
      </c>
      <c r="D191" s="40" t="s">
        <v>82</v>
      </c>
      <c r="E191" s="41"/>
      <c r="F191" s="16"/>
      <c r="G191" s="41"/>
      <c r="H191" s="16"/>
      <c r="I191" s="41"/>
      <c r="J191" s="16"/>
      <c r="K191" s="41"/>
      <c r="L191" s="16"/>
      <c r="M191" s="41"/>
      <c r="N191" s="16"/>
      <c r="O191" s="41"/>
      <c r="P191" s="41"/>
      <c r="Q191" s="41"/>
      <c r="R191" s="41"/>
      <c r="S191" s="41"/>
      <c r="T191" s="41"/>
      <c r="U191" s="41"/>
      <c r="V191" s="41"/>
      <c r="W191" s="16" t="s">
        <v>189</v>
      </c>
      <c r="X191" s="16" t="s">
        <v>2794</v>
      </c>
      <c r="Y191" s="2" t="s">
        <v>52</v>
      </c>
      <c r="Z191" s="2" t="s">
        <v>52</v>
      </c>
      <c r="AA191" s="42"/>
      <c r="AB191" s="2" t="s">
        <v>52</v>
      </c>
    </row>
    <row r="192" spans="1:28" ht="30" customHeight="1" x14ac:dyDescent="0.3">
      <c r="A192" s="16" t="s">
        <v>247</v>
      </c>
      <c r="B192" s="16" t="s">
        <v>244</v>
      </c>
      <c r="C192" s="16" t="s">
        <v>245</v>
      </c>
      <c r="D192" s="40" t="s">
        <v>82</v>
      </c>
      <c r="E192" s="41"/>
      <c r="F192" s="16"/>
      <c r="G192" s="41"/>
      <c r="H192" s="16"/>
      <c r="I192" s="41"/>
      <c r="J192" s="16"/>
      <c r="K192" s="41"/>
      <c r="L192" s="16"/>
      <c r="M192" s="41"/>
      <c r="N192" s="16"/>
      <c r="O192" s="41"/>
      <c r="P192" s="41"/>
      <c r="Q192" s="41"/>
      <c r="R192" s="41"/>
      <c r="S192" s="41"/>
      <c r="T192" s="41"/>
      <c r="U192" s="41"/>
      <c r="V192" s="41"/>
      <c r="W192" s="16" t="s">
        <v>246</v>
      </c>
      <c r="X192" s="16" t="s">
        <v>2794</v>
      </c>
      <c r="Y192" s="2" t="s">
        <v>52</v>
      </c>
      <c r="Z192" s="2" t="s">
        <v>52</v>
      </c>
      <c r="AA192" s="42"/>
      <c r="AB192" s="2" t="s">
        <v>52</v>
      </c>
    </row>
    <row r="193" spans="1:28" ht="30" customHeight="1" x14ac:dyDescent="0.3">
      <c r="A193" s="16" t="s">
        <v>320</v>
      </c>
      <c r="B193" s="16" t="s">
        <v>317</v>
      </c>
      <c r="C193" s="16" t="s">
        <v>318</v>
      </c>
      <c r="D193" s="40" t="s">
        <v>82</v>
      </c>
      <c r="E193" s="41"/>
      <c r="F193" s="16"/>
      <c r="G193" s="41"/>
      <c r="H193" s="16"/>
      <c r="I193" s="41"/>
      <c r="J193" s="16"/>
      <c r="K193" s="41"/>
      <c r="L193" s="16"/>
      <c r="M193" s="41"/>
      <c r="N193" s="16"/>
      <c r="O193" s="41"/>
      <c r="P193" s="41"/>
      <c r="Q193" s="41"/>
      <c r="R193" s="41"/>
      <c r="S193" s="41"/>
      <c r="T193" s="41"/>
      <c r="U193" s="41"/>
      <c r="V193" s="41"/>
      <c r="W193" s="16" t="s">
        <v>319</v>
      </c>
      <c r="X193" s="16" t="s">
        <v>2794</v>
      </c>
      <c r="Y193" s="2" t="s">
        <v>52</v>
      </c>
      <c r="Z193" s="2" t="s">
        <v>52</v>
      </c>
      <c r="AA193" s="42"/>
      <c r="AB193" s="2" t="s">
        <v>52</v>
      </c>
    </row>
    <row r="194" spans="1:28" ht="30" customHeight="1" x14ac:dyDescent="0.3">
      <c r="A194" s="16" t="s">
        <v>571</v>
      </c>
      <c r="B194" s="16" t="s">
        <v>569</v>
      </c>
      <c r="C194" s="16" t="s">
        <v>52</v>
      </c>
      <c r="D194" s="40" t="s">
        <v>52</v>
      </c>
      <c r="E194" s="41"/>
      <c r="F194" s="16"/>
      <c r="G194" s="41"/>
      <c r="H194" s="16"/>
      <c r="I194" s="41"/>
      <c r="J194" s="16"/>
      <c r="K194" s="41"/>
      <c r="L194" s="16"/>
      <c r="M194" s="41"/>
      <c r="N194" s="16"/>
      <c r="O194" s="41"/>
      <c r="P194" s="41"/>
      <c r="Q194" s="41"/>
      <c r="R194" s="41"/>
      <c r="S194" s="41"/>
      <c r="T194" s="41"/>
      <c r="U194" s="41"/>
      <c r="V194" s="41"/>
      <c r="W194" s="16" t="s">
        <v>570</v>
      </c>
      <c r="X194" s="16" t="s">
        <v>52</v>
      </c>
      <c r="Y194" s="2" t="s">
        <v>52</v>
      </c>
      <c r="Z194" s="2" t="s">
        <v>52</v>
      </c>
      <c r="AA194" s="42"/>
      <c r="AB194" s="2" t="s">
        <v>52</v>
      </c>
    </row>
    <row r="195" spans="1:28" ht="30" customHeight="1" x14ac:dyDescent="0.3">
      <c r="A195" s="16" t="s">
        <v>576</v>
      </c>
      <c r="B195" s="16" t="s">
        <v>573</v>
      </c>
      <c r="C195" s="16" t="s">
        <v>574</v>
      </c>
      <c r="D195" s="40" t="s">
        <v>363</v>
      </c>
      <c r="E195" s="41"/>
      <c r="F195" s="16"/>
      <c r="G195" s="41"/>
      <c r="H195" s="16"/>
      <c r="I195" s="41"/>
      <c r="J195" s="16"/>
      <c r="K195" s="41"/>
      <c r="L195" s="16"/>
      <c r="M195" s="41"/>
      <c r="N195" s="16"/>
      <c r="O195" s="41"/>
      <c r="P195" s="41"/>
      <c r="Q195" s="41"/>
      <c r="R195" s="41"/>
      <c r="S195" s="41"/>
      <c r="T195" s="41"/>
      <c r="U195" s="41"/>
      <c r="V195" s="41"/>
      <c r="W195" s="16" t="s">
        <v>575</v>
      </c>
      <c r="X195" s="16" t="s">
        <v>2794</v>
      </c>
      <c r="Y195" s="2" t="s">
        <v>52</v>
      </c>
      <c r="Z195" s="2" t="s">
        <v>52</v>
      </c>
      <c r="AA195" s="42"/>
      <c r="AB195" s="2" t="s">
        <v>52</v>
      </c>
    </row>
    <row r="196" spans="1:28" ht="30" customHeight="1" x14ac:dyDescent="0.3">
      <c r="A196" s="16" t="s">
        <v>580</v>
      </c>
      <c r="B196" s="16" t="s">
        <v>578</v>
      </c>
      <c r="C196" s="16" t="s">
        <v>52</v>
      </c>
      <c r="D196" s="40" t="s">
        <v>363</v>
      </c>
      <c r="E196" s="41"/>
      <c r="F196" s="16"/>
      <c r="G196" s="41"/>
      <c r="H196" s="16"/>
      <c r="I196" s="41"/>
      <c r="J196" s="16"/>
      <c r="K196" s="41"/>
      <c r="L196" s="16"/>
      <c r="M196" s="41"/>
      <c r="N196" s="16"/>
      <c r="O196" s="41"/>
      <c r="P196" s="41"/>
      <c r="Q196" s="41"/>
      <c r="R196" s="41"/>
      <c r="S196" s="41"/>
      <c r="T196" s="41"/>
      <c r="U196" s="41"/>
      <c r="V196" s="41"/>
      <c r="W196" s="16" t="s">
        <v>579</v>
      </c>
      <c r="X196" s="16" t="s">
        <v>2794</v>
      </c>
      <c r="Y196" s="2" t="s">
        <v>52</v>
      </c>
      <c r="Z196" s="2" t="s">
        <v>52</v>
      </c>
      <c r="AA196" s="42"/>
      <c r="AB196" s="2" t="s">
        <v>52</v>
      </c>
    </row>
    <row r="197" spans="1:28" ht="30" customHeight="1" x14ac:dyDescent="0.3">
      <c r="A197" s="16" t="s">
        <v>584</v>
      </c>
      <c r="B197" s="16" t="s">
        <v>582</v>
      </c>
      <c r="C197" s="16" t="s">
        <v>52</v>
      </c>
      <c r="D197" s="40" t="s">
        <v>363</v>
      </c>
      <c r="E197" s="41"/>
      <c r="F197" s="16"/>
      <c r="G197" s="41"/>
      <c r="H197" s="16"/>
      <c r="I197" s="41"/>
      <c r="J197" s="16"/>
      <c r="K197" s="41"/>
      <c r="L197" s="16"/>
      <c r="M197" s="41"/>
      <c r="N197" s="16"/>
      <c r="O197" s="41"/>
      <c r="P197" s="41"/>
      <c r="Q197" s="41"/>
      <c r="R197" s="41"/>
      <c r="S197" s="41"/>
      <c r="T197" s="41"/>
      <c r="U197" s="41"/>
      <c r="V197" s="41"/>
      <c r="W197" s="16" t="s">
        <v>583</v>
      </c>
      <c r="X197" s="16" t="s">
        <v>2794</v>
      </c>
      <c r="Y197" s="2" t="s">
        <v>52</v>
      </c>
      <c r="Z197" s="2" t="s">
        <v>52</v>
      </c>
      <c r="AA197" s="42"/>
      <c r="AB197" s="2" t="s">
        <v>52</v>
      </c>
    </row>
    <row r="198" spans="1:28" ht="30" customHeight="1" x14ac:dyDescent="0.3">
      <c r="A198" s="16" t="s">
        <v>588</v>
      </c>
      <c r="B198" s="16" t="s">
        <v>586</v>
      </c>
      <c r="C198" s="16" t="s">
        <v>52</v>
      </c>
      <c r="D198" s="40" t="s">
        <v>363</v>
      </c>
      <c r="E198" s="41"/>
      <c r="F198" s="16"/>
      <c r="G198" s="41"/>
      <c r="H198" s="16"/>
      <c r="I198" s="41"/>
      <c r="J198" s="16"/>
      <c r="K198" s="41"/>
      <c r="L198" s="16"/>
      <c r="M198" s="41"/>
      <c r="N198" s="16"/>
      <c r="O198" s="41"/>
      <c r="P198" s="41"/>
      <c r="Q198" s="41"/>
      <c r="R198" s="41"/>
      <c r="S198" s="41"/>
      <c r="T198" s="41"/>
      <c r="U198" s="41"/>
      <c r="V198" s="41"/>
      <c r="W198" s="16" t="s">
        <v>587</v>
      </c>
      <c r="X198" s="16" t="s">
        <v>2794</v>
      </c>
      <c r="Y198" s="2" t="s">
        <v>52</v>
      </c>
      <c r="Z198" s="2" t="s">
        <v>52</v>
      </c>
      <c r="AA198" s="42"/>
      <c r="AB198" s="2" t="s">
        <v>52</v>
      </c>
    </row>
    <row r="199" spans="1:28" ht="30" customHeight="1" x14ac:dyDescent="0.3">
      <c r="A199" s="16" t="s">
        <v>592</v>
      </c>
      <c r="B199" s="16" t="s">
        <v>590</v>
      </c>
      <c r="C199" s="16" t="s">
        <v>52</v>
      </c>
      <c r="D199" s="40" t="s">
        <v>363</v>
      </c>
      <c r="E199" s="41"/>
      <c r="F199" s="16"/>
      <c r="G199" s="41"/>
      <c r="H199" s="16"/>
      <c r="I199" s="41"/>
      <c r="J199" s="16"/>
      <c r="K199" s="41"/>
      <c r="L199" s="16"/>
      <c r="M199" s="41"/>
      <c r="N199" s="16"/>
      <c r="O199" s="41"/>
      <c r="P199" s="41"/>
      <c r="Q199" s="41"/>
      <c r="R199" s="41"/>
      <c r="S199" s="41"/>
      <c r="T199" s="41"/>
      <c r="U199" s="41"/>
      <c r="V199" s="41"/>
      <c r="W199" s="16" t="s">
        <v>591</v>
      </c>
      <c r="X199" s="16" t="s">
        <v>2794</v>
      </c>
      <c r="Y199" s="2" t="s">
        <v>52</v>
      </c>
      <c r="Z199" s="2" t="s">
        <v>52</v>
      </c>
      <c r="AA199" s="42"/>
      <c r="AB199" s="2" t="s">
        <v>52</v>
      </c>
    </row>
    <row r="200" spans="1:28" ht="30" customHeight="1" x14ac:dyDescent="0.3">
      <c r="A200" s="16" t="s">
        <v>596</v>
      </c>
      <c r="B200" s="16" t="s">
        <v>594</v>
      </c>
      <c r="C200" s="16" t="s">
        <v>52</v>
      </c>
      <c r="D200" s="40" t="s">
        <v>363</v>
      </c>
      <c r="E200" s="41"/>
      <c r="F200" s="16"/>
      <c r="G200" s="41"/>
      <c r="H200" s="16"/>
      <c r="I200" s="41"/>
      <c r="J200" s="16"/>
      <c r="K200" s="41"/>
      <c r="L200" s="16"/>
      <c r="M200" s="41"/>
      <c r="N200" s="16"/>
      <c r="O200" s="41"/>
      <c r="P200" s="41"/>
      <c r="Q200" s="41"/>
      <c r="R200" s="41"/>
      <c r="S200" s="41"/>
      <c r="T200" s="41"/>
      <c r="U200" s="41"/>
      <c r="V200" s="41"/>
      <c r="W200" s="16" t="s">
        <v>595</v>
      </c>
      <c r="X200" s="16" t="s">
        <v>2794</v>
      </c>
      <c r="Y200" s="2" t="s">
        <v>52</v>
      </c>
      <c r="Z200" s="2" t="s">
        <v>52</v>
      </c>
      <c r="AA200" s="42"/>
      <c r="AB200" s="2" t="s">
        <v>52</v>
      </c>
    </row>
    <row r="201" spans="1:28" ht="30" customHeight="1" x14ac:dyDescent="0.3">
      <c r="A201" s="16" t="s">
        <v>600</v>
      </c>
      <c r="B201" s="16" t="s">
        <v>598</v>
      </c>
      <c r="C201" s="16" t="s">
        <v>52</v>
      </c>
      <c r="D201" s="40" t="s">
        <v>458</v>
      </c>
      <c r="E201" s="41"/>
      <c r="F201" s="16"/>
      <c r="G201" s="41"/>
      <c r="H201" s="16"/>
      <c r="I201" s="41"/>
      <c r="J201" s="16"/>
      <c r="K201" s="41"/>
      <c r="L201" s="16"/>
      <c r="M201" s="41"/>
      <c r="N201" s="16"/>
      <c r="O201" s="41"/>
      <c r="P201" s="41"/>
      <c r="Q201" s="41"/>
      <c r="R201" s="41"/>
      <c r="S201" s="41"/>
      <c r="T201" s="41"/>
      <c r="U201" s="41"/>
      <c r="V201" s="41"/>
      <c r="W201" s="16" t="s">
        <v>599</v>
      </c>
      <c r="X201" s="16" t="s">
        <v>2794</v>
      </c>
      <c r="Y201" s="2" t="s">
        <v>52</v>
      </c>
      <c r="Z201" s="2" t="s">
        <v>52</v>
      </c>
      <c r="AA201" s="42"/>
      <c r="AB201" s="2" t="s">
        <v>52</v>
      </c>
    </row>
    <row r="202" spans="1:28" ht="30" customHeight="1" x14ac:dyDescent="0.3">
      <c r="A202" s="16" t="s">
        <v>604</v>
      </c>
      <c r="B202" s="16" t="s">
        <v>602</v>
      </c>
      <c r="C202" s="16" t="s">
        <v>52</v>
      </c>
      <c r="D202" s="40" t="s">
        <v>458</v>
      </c>
      <c r="E202" s="41"/>
      <c r="F202" s="16"/>
      <c r="G202" s="41"/>
      <c r="H202" s="16"/>
      <c r="I202" s="41"/>
      <c r="J202" s="16"/>
      <c r="K202" s="41"/>
      <c r="L202" s="16"/>
      <c r="M202" s="41"/>
      <c r="N202" s="16"/>
      <c r="O202" s="41"/>
      <c r="P202" s="41"/>
      <c r="Q202" s="41"/>
      <c r="R202" s="41"/>
      <c r="S202" s="41"/>
      <c r="T202" s="41"/>
      <c r="U202" s="41"/>
      <c r="V202" s="41"/>
      <c r="W202" s="16" t="s">
        <v>603</v>
      </c>
      <c r="X202" s="16" t="s">
        <v>2794</v>
      </c>
      <c r="Y202" s="2" t="s">
        <v>52</v>
      </c>
      <c r="Z202" s="2" t="s">
        <v>52</v>
      </c>
      <c r="AA202" s="42"/>
      <c r="AB202" s="2" t="s">
        <v>52</v>
      </c>
    </row>
    <row r="203" spans="1:28" ht="30" customHeight="1" x14ac:dyDescent="0.3">
      <c r="A203" s="16" t="s">
        <v>567</v>
      </c>
      <c r="B203" s="16" t="s">
        <v>564</v>
      </c>
      <c r="C203" s="16" t="s">
        <v>565</v>
      </c>
      <c r="D203" s="40" t="s">
        <v>363</v>
      </c>
      <c r="E203" s="41"/>
      <c r="F203" s="16"/>
      <c r="G203" s="41"/>
      <c r="H203" s="16"/>
      <c r="I203" s="41"/>
      <c r="J203" s="16"/>
      <c r="K203" s="41"/>
      <c r="L203" s="16"/>
      <c r="M203" s="41"/>
      <c r="N203" s="16"/>
      <c r="O203" s="41"/>
      <c r="P203" s="41"/>
      <c r="Q203" s="41"/>
      <c r="R203" s="41"/>
      <c r="S203" s="41"/>
      <c r="T203" s="41"/>
      <c r="U203" s="41"/>
      <c r="V203" s="41"/>
      <c r="W203" s="16" t="s">
        <v>566</v>
      </c>
      <c r="X203" s="16" t="s">
        <v>2794</v>
      </c>
      <c r="Y203" s="2" t="s">
        <v>52</v>
      </c>
      <c r="Z203" s="2" t="s">
        <v>52</v>
      </c>
      <c r="AA203" s="42"/>
      <c r="AB203" s="2" t="s">
        <v>52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65" right="0.39370078740157483" top="0.39370078740157483" bottom="0.39370078740157483" header="0" footer="0"/>
  <pageSetup paperSize="9" scale="44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workbookViewId="0"/>
  </sheetViews>
  <sheetFormatPr defaultRowHeight="16.5" x14ac:dyDescent="0.3"/>
  <sheetData>
    <row r="1" spans="1:7" x14ac:dyDescent="0.3">
      <c r="A1" t="s">
        <v>2883</v>
      </c>
    </row>
    <row r="2" spans="1:7" x14ac:dyDescent="0.3">
      <c r="A2" s="1" t="s">
        <v>2884</v>
      </c>
      <c r="B2" t="s">
        <v>864</v>
      </c>
      <c r="C2" s="1" t="s">
        <v>2885</v>
      </c>
    </row>
    <row r="3" spans="1:7" x14ac:dyDescent="0.3">
      <c r="A3" s="1" t="s">
        <v>2886</v>
      </c>
      <c r="B3" t="s">
        <v>2887</v>
      </c>
    </row>
    <row r="4" spans="1:7" x14ac:dyDescent="0.3">
      <c r="A4" s="1" t="s">
        <v>2888</v>
      </c>
      <c r="B4">
        <v>5</v>
      </c>
    </row>
    <row r="5" spans="1:7" x14ac:dyDescent="0.3">
      <c r="A5" s="1" t="s">
        <v>2889</v>
      </c>
      <c r="B5">
        <v>5</v>
      </c>
    </row>
    <row r="6" spans="1:7" x14ac:dyDescent="0.3">
      <c r="A6" s="1" t="s">
        <v>2890</v>
      </c>
      <c r="B6" t="s">
        <v>2891</v>
      </c>
    </row>
    <row r="7" spans="1:7" x14ac:dyDescent="0.3">
      <c r="A7" s="1" t="s">
        <v>2892</v>
      </c>
      <c r="B7" t="s">
        <v>2670</v>
      </c>
      <c r="C7" t="s">
        <v>63</v>
      </c>
    </row>
    <row r="8" spans="1:7" x14ac:dyDescent="0.3">
      <c r="A8" s="1" t="s">
        <v>2893</v>
      </c>
      <c r="B8" t="s">
        <v>2670</v>
      </c>
      <c r="C8">
        <v>2</v>
      </c>
    </row>
    <row r="9" spans="1:7" x14ac:dyDescent="0.3">
      <c r="A9" s="1" t="s">
        <v>2894</v>
      </c>
      <c r="B9" t="s">
        <v>2779</v>
      </c>
      <c r="C9" t="s">
        <v>2781</v>
      </c>
      <c r="D9" t="s">
        <v>2782</v>
      </c>
      <c r="E9" t="s">
        <v>2783</v>
      </c>
      <c r="F9" t="s">
        <v>2784</v>
      </c>
      <c r="G9" t="s">
        <v>2895</v>
      </c>
    </row>
    <row r="10" spans="1:7" x14ac:dyDescent="0.3">
      <c r="A10" s="1" t="s">
        <v>2896</v>
      </c>
      <c r="B10">
        <v>1466</v>
      </c>
      <c r="C10">
        <v>0</v>
      </c>
      <c r="D10">
        <v>0</v>
      </c>
    </row>
    <row r="11" spans="1:7" x14ac:dyDescent="0.3">
      <c r="A11" s="1" t="s">
        <v>2897</v>
      </c>
      <c r="B11" t="s">
        <v>2898</v>
      </c>
      <c r="C11">
        <v>4</v>
      </c>
    </row>
    <row r="12" spans="1:7" x14ac:dyDescent="0.3">
      <c r="A12" s="1" t="s">
        <v>2899</v>
      </c>
      <c r="B12" t="s">
        <v>2898</v>
      </c>
      <c r="C12">
        <v>4</v>
      </c>
    </row>
    <row r="13" spans="1:7" x14ac:dyDescent="0.3">
      <c r="A13" s="1" t="s">
        <v>2900</v>
      </c>
      <c r="B13" t="s">
        <v>2898</v>
      </c>
      <c r="C13">
        <v>3</v>
      </c>
    </row>
    <row r="14" spans="1:7" x14ac:dyDescent="0.3">
      <c r="A14" s="1" t="s">
        <v>2901</v>
      </c>
      <c r="B14" t="s">
        <v>2898</v>
      </c>
      <c r="C14">
        <v>5</v>
      </c>
    </row>
    <row r="15" spans="1:7" x14ac:dyDescent="0.3">
      <c r="A15" s="1" t="s">
        <v>2902</v>
      </c>
      <c r="B15" t="s">
        <v>864</v>
      </c>
      <c r="C15" t="s">
        <v>2903</v>
      </c>
      <c r="D15" t="s">
        <v>2903</v>
      </c>
      <c r="E15" t="s">
        <v>2903</v>
      </c>
      <c r="F15">
        <v>1</v>
      </c>
    </row>
    <row r="16" spans="1:7" x14ac:dyDescent="0.3">
      <c r="A16" s="1" t="s">
        <v>2904</v>
      </c>
      <c r="B16">
        <v>1.1100000000000001</v>
      </c>
      <c r="C16">
        <v>1.1200000000000001</v>
      </c>
    </row>
    <row r="17" spans="1:13" x14ac:dyDescent="0.3">
      <c r="A17" s="1" t="s">
        <v>2905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2906</v>
      </c>
      <c r="B18">
        <v>1.25</v>
      </c>
      <c r="C18">
        <v>1.071</v>
      </c>
    </row>
    <row r="19" spans="1:13" x14ac:dyDescent="0.3">
      <c r="A19" s="1" t="s">
        <v>2907</v>
      </c>
    </row>
    <row r="20" spans="1:13" x14ac:dyDescent="0.3">
      <c r="A20" s="1" t="s">
        <v>2908</v>
      </c>
      <c r="B20" s="1" t="s">
        <v>2670</v>
      </c>
      <c r="C20">
        <v>1</v>
      </c>
    </row>
    <row r="21" spans="1:13" x14ac:dyDescent="0.3">
      <c r="A21" t="s">
        <v>2662</v>
      </c>
      <c r="B21" t="s">
        <v>2910</v>
      </c>
      <c r="C21" t="s">
        <v>2911</v>
      </c>
    </row>
    <row r="22" spans="1:13" x14ac:dyDescent="0.3">
      <c r="A22">
        <v>1</v>
      </c>
      <c r="B22" s="1" t="s">
        <v>2912</v>
      </c>
      <c r="C22" s="1" t="s">
        <v>2814</v>
      </c>
    </row>
    <row r="23" spans="1:13" x14ac:dyDescent="0.3">
      <c r="A23">
        <v>2</v>
      </c>
      <c r="B23" s="1" t="s">
        <v>2913</v>
      </c>
      <c r="C23" s="1" t="s">
        <v>2914</v>
      </c>
    </row>
    <row r="24" spans="1:13" x14ac:dyDescent="0.3">
      <c r="A24">
        <v>3</v>
      </c>
      <c r="B24" s="1" t="s">
        <v>2915</v>
      </c>
      <c r="C24" s="1" t="s">
        <v>2916</v>
      </c>
    </row>
    <row r="25" spans="1:13" x14ac:dyDescent="0.3">
      <c r="A25">
        <v>4</v>
      </c>
      <c r="B25" s="1" t="s">
        <v>2917</v>
      </c>
      <c r="C25" s="1" t="s">
        <v>2918</v>
      </c>
    </row>
    <row r="26" spans="1:13" x14ac:dyDescent="0.3">
      <c r="A26">
        <v>5</v>
      </c>
      <c r="B26" s="1" t="s">
        <v>2919</v>
      </c>
      <c r="C26" s="1" t="s">
        <v>2920</v>
      </c>
    </row>
    <row r="27" spans="1:13" x14ac:dyDescent="0.3">
      <c r="A27">
        <v>6</v>
      </c>
      <c r="B27" s="1" t="s">
        <v>2871</v>
      </c>
      <c r="C27" s="1" t="s">
        <v>2870</v>
      </c>
    </row>
    <row r="28" spans="1:13" x14ac:dyDescent="0.3">
      <c r="A28">
        <v>7</v>
      </c>
      <c r="B28" s="1" t="s">
        <v>2921</v>
      </c>
      <c r="C28" s="1" t="s">
        <v>52</v>
      </c>
    </row>
    <row r="29" spans="1:13" x14ac:dyDescent="0.3">
      <c r="A29">
        <v>8</v>
      </c>
      <c r="B29" s="1" t="s">
        <v>2922</v>
      </c>
      <c r="C29" s="1" t="s">
        <v>52</v>
      </c>
    </row>
    <row r="30" spans="1:13" x14ac:dyDescent="0.3">
      <c r="A30">
        <v>9</v>
      </c>
      <c r="B30" s="1" t="s">
        <v>2873</v>
      </c>
      <c r="C30" s="1" t="s">
        <v>2872</v>
      </c>
    </row>
    <row r="31" spans="1:13" x14ac:dyDescent="0.3">
      <c r="A31" t="s">
        <v>864</v>
      </c>
      <c r="B31" s="1" t="s">
        <v>2923</v>
      </c>
      <c r="C31" s="1" t="s">
        <v>52</v>
      </c>
    </row>
    <row r="32" spans="1:13" x14ac:dyDescent="0.3">
      <c r="A32" t="s">
        <v>2800</v>
      </c>
      <c r="B32" s="1" t="s">
        <v>2924</v>
      </c>
      <c r="C32" s="1" t="s">
        <v>2925</v>
      </c>
    </row>
    <row r="33" spans="1:3" x14ac:dyDescent="0.3">
      <c r="A33" t="s">
        <v>2670</v>
      </c>
      <c r="B33" s="1" t="s">
        <v>52</v>
      </c>
      <c r="C33" s="1" t="s">
        <v>52</v>
      </c>
    </row>
    <row r="34" spans="1:3" x14ac:dyDescent="0.3">
      <c r="A34" t="s">
        <v>2926</v>
      </c>
      <c r="B34" s="1" t="s">
        <v>52</v>
      </c>
      <c r="C34" s="1" t="s">
        <v>52</v>
      </c>
    </row>
    <row r="35" spans="1:3" x14ac:dyDescent="0.3">
      <c r="A35" t="s">
        <v>2927</v>
      </c>
      <c r="B35" s="1" t="s">
        <v>2928</v>
      </c>
      <c r="C35" s="1" t="s">
        <v>52</v>
      </c>
    </row>
    <row r="36" spans="1:3" x14ac:dyDescent="0.3">
      <c r="A36" t="s">
        <v>64</v>
      </c>
      <c r="B36" s="1" t="s">
        <v>2928</v>
      </c>
      <c r="C36" s="1" t="s">
        <v>52</v>
      </c>
    </row>
    <row r="37" spans="1:3" x14ac:dyDescent="0.3">
      <c r="A37" t="s">
        <v>2929</v>
      </c>
      <c r="B37" s="1" t="s">
        <v>2928</v>
      </c>
      <c r="C37" s="1" t="s">
        <v>52</v>
      </c>
    </row>
    <row r="38" spans="1:3" x14ac:dyDescent="0.3">
      <c r="A38" t="s">
        <v>2930</v>
      </c>
      <c r="B38" s="1" t="s">
        <v>2928</v>
      </c>
      <c r="C38" s="1" t="s">
        <v>52</v>
      </c>
    </row>
    <row r="39" spans="1:3" x14ac:dyDescent="0.3">
      <c r="A39" t="s">
        <v>2931</v>
      </c>
      <c r="B39" s="1" t="s">
        <v>2928</v>
      </c>
      <c r="C39" s="1" t="s">
        <v>52</v>
      </c>
    </row>
    <row r="40" spans="1:3" x14ac:dyDescent="0.3">
      <c r="A40" t="s">
        <v>2932</v>
      </c>
      <c r="B40" s="1" t="s">
        <v>2928</v>
      </c>
      <c r="C40" s="1" t="s">
        <v>52</v>
      </c>
    </row>
    <row r="43" spans="1:3" x14ac:dyDescent="0.3">
      <c r="A43" t="s">
        <v>2909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15</vt:i4>
      </vt:variant>
    </vt:vector>
  </HeadingPairs>
  <TitlesOfParts>
    <vt:vector size="25" baseType="lpstr">
      <vt:lpstr>원가계산서</vt:lpstr>
      <vt:lpstr>공종별집계표</vt:lpstr>
      <vt:lpstr>공종별내역서</vt:lpstr>
      <vt:lpstr>일위대가목록</vt:lpstr>
      <vt:lpstr>일위대가</vt:lpstr>
      <vt:lpstr>단가산출목록</vt:lpstr>
      <vt:lpstr>단가산출서</vt:lpstr>
      <vt:lpstr>단가대비표</vt:lpstr>
      <vt:lpstr> 공사설정 </vt:lpstr>
      <vt:lpstr>Sheet1</vt:lpstr>
      <vt:lpstr>공종별내역서!Print_Area</vt:lpstr>
      <vt:lpstr>공종별집계표!Print_Area</vt:lpstr>
      <vt:lpstr>단가대비표!Print_Area</vt:lpstr>
      <vt:lpstr>단가산출목록!Print_Area</vt:lpstr>
      <vt:lpstr>단가산출서!Print_Area</vt:lpstr>
      <vt:lpstr>일위대가!Print_Area</vt:lpstr>
      <vt:lpstr>일위대가목록!Print_Area</vt:lpstr>
      <vt:lpstr>공종별내역서!Print_Titles</vt:lpstr>
      <vt:lpstr>공종별집계표!Print_Titles</vt:lpstr>
      <vt:lpstr>단가대비표!Print_Titles</vt:lpstr>
      <vt:lpstr>단가산출목록!Print_Titles</vt:lpstr>
      <vt:lpstr>단가산출서!Print_Titles</vt:lpstr>
      <vt:lpstr>원가계산서!Print_Titles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jymem@naver.com</dc:creator>
  <cp:lastModifiedBy>arko</cp:lastModifiedBy>
  <cp:lastPrinted>2025-05-20T05:46:21Z</cp:lastPrinted>
  <dcterms:created xsi:type="dcterms:W3CDTF">2025-05-20T05:40:16Z</dcterms:created>
  <dcterms:modified xsi:type="dcterms:W3CDTF">2025-06-11T23:57:59Z</dcterms:modified>
</cp:coreProperties>
</file>